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S:\System Design &amp; Operations Shared\Capacity Capital Program Planning (CCPP)\Annual Plan Appendix 2 Updates\2020\"/>
    </mc:Choice>
  </mc:AlternateContent>
  <xr:revisionPtr revIDLastSave="0" documentId="13_ncr:1_{AD661208-990C-4186-BC7D-3EE1CCE4CC7D}" xr6:coauthVersionLast="36" xr6:coauthVersionMax="36" xr10:uidLastSave="{00000000-0000-0000-0000-000000000000}"/>
  <bookViews>
    <workbookView xWindow="-24210" yWindow="690" windowWidth="14400" windowHeight="7365"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Update'!$A$1:$Q$144</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Update'!$C$1:$Q$146</definedName>
    <definedName name="_xlnm.Print_Area" localSheetId="2">References!$A$1:$L$115</definedName>
    <definedName name="_xlnm.Print_Area" localSheetId="0">'Summary &amp; Notes'!$A$1:$O$9</definedName>
    <definedName name="_xlnm.Print_Titles" localSheetId="1">'Facilities Update'!$1:$1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 i="7" l="1"/>
  <c r="L3" i="7"/>
  <c r="M3" i="7"/>
  <c r="N3" i="7"/>
  <c r="J3" i="7"/>
  <c r="H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<sst xmlns="http://schemas.openxmlformats.org/spreadsheetml/2006/main" count="1047" uniqueCount="709">
  <si>
    <t>Applied-for Facilities</t>
  </si>
  <si>
    <t>Description</t>
  </si>
  <si>
    <t>Target In-Service Date</t>
  </si>
  <si>
    <t>Status</t>
  </si>
  <si>
    <t xml:space="preserve">2015 Meter Station and Associated Lateral Abandonment </t>
  </si>
  <si>
    <t>Q4 2017</t>
  </si>
  <si>
    <t>2016 Meter Station and Associated Lateral Abandonment</t>
  </si>
  <si>
    <t>2016 Pipeline Decommissioning Program</t>
  </si>
  <si>
    <t>2017 Meter Stations and Laterals Abandonment Program</t>
  </si>
  <si>
    <t>Q1 2021</t>
  </si>
  <si>
    <t>Under Construction</t>
  </si>
  <si>
    <t>Unfavourable construction conditions and increased prime costs.</t>
  </si>
  <si>
    <t xml:space="preserve">Facility Type </t>
  </si>
  <si>
    <t>Pipeline Decommissioning</t>
  </si>
  <si>
    <t>Complete</t>
  </si>
  <si>
    <t>References</t>
  </si>
  <si>
    <t>Variance Explanation *</t>
  </si>
  <si>
    <t>Q3 2017
to
Q4 2019</t>
  </si>
  <si>
    <t xml:space="preserve">NGTL System Expansion </t>
  </si>
  <si>
    <t xml:space="preserve">Q3 2017 
to 
Q1 2018 </t>
  </si>
  <si>
    <t xml:space="preserve">Application for 2015 Meter Station and Associated Lateral Abandonment </t>
  </si>
  <si>
    <t>2016 Pipeline Decomissioning NEB Applications Filed</t>
  </si>
  <si>
    <t xml:space="preserve">Application for 2017 Meter Station and Associated Lateral Abandonment </t>
  </si>
  <si>
    <t>NGTL 2014 Annual Plan</t>
  </si>
  <si>
    <t>2017 NGTL System Expansion Project Application</t>
  </si>
  <si>
    <t>2018 Meter Station and Laterals Abandonment Program</t>
  </si>
  <si>
    <t>Q3 2022</t>
  </si>
  <si>
    <t>2018 Pipelines and Associated Facilities Decommissioning Program</t>
  </si>
  <si>
    <t>Q4 2022</t>
  </si>
  <si>
    <t>30 MW</t>
  </si>
  <si>
    <t>49 km NPS 48</t>
  </si>
  <si>
    <t>32 km NPS 48</t>
  </si>
  <si>
    <t>42 km NPS 48</t>
  </si>
  <si>
    <t>69 km NPS 48</t>
  </si>
  <si>
    <t>57 km NPS 48</t>
  </si>
  <si>
    <t>14 km NPS 48</t>
  </si>
  <si>
    <t>18 km NPS 48</t>
  </si>
  <si>
    <t>36 km NPS 48</t>
  </si>
  <si>
    <t>Control Valve Addition</t>
  </si>
  <si>
    <t>145 - ROT</t>
  </si>
  <si>
    <t>Albersun Pipeline Asset Purchase</t>
  </si>
  <si>
    <t>179 km</t>
  </si>
  <si>
    <t>TBD</t>
  </si>
  <si>
    <t>30 - Class 4</t>
  </si>
  <si>
    <t>Alberta Montana Border Sales Meter Station Replacement</t>
  </si>
  <si>
    <t>Anderson Lake Receipt Meter Station</t>
  </si>
  <si>
    <t>10104U</t>
  </si>
  <si>
    <t>Berland River Compressor Station Unit Addition</t>
  </si>
  <si>
    <t>Deferred</t>
  </si>
  <si>
    <t>Bonanza Receipt Meter Station Expansion</t>
  </si>
  <si>
    <t>Buffalo Creek Compressor Station Unit Addition</t>
  </si>
  <si>
    <t>Christina Lake North Sales Meter Station Expansion</t>
  </si>
  <si>
    <t>Clark Lake South Receipt Meter Station</t>
  </si>
  <si>
    <t>1010-4U</t>
  </si>
  <si>
    <t>13 km NPS 48</t>
  </si>
  <si>
    <t>24 km NPS 48</t>
  </si>
  <si>
    <t>Cold Lake Border Sales Meter Station Replacement</t>
  </si>
  <si>
    <t>Cutbank River Lateral Expansion</t>
  </si>
  <si>
    <t>97 - ROT</t>
  </si>
  <si>
    <t>Cutbank River North Receipt Meter Station</t>
  </si>
  <si>
    <t>Dawson Creek No. 2 Receipt Meter Station</t>
  </si>
  <si>
    <t>Dawson Creek East No. 2 Receipt Meter Station</t>
  </si>
  <si>
    <t>Dismal Creek North Receipt Meter Station</t>
  </si>
  <si>
    <t>Dorscheid Receipt Meter Station</t>
  </si>
  <si>
    <t>Drywood Compressor Station Coolers</t>
  </si>
  <si>
    <t>Edson Control Valve Addition</t>
  </si>
  <si>
    <t>Control Valve Installation</t>
  </si>
  <si>
    <t>Edson Mainline Expansion Project: Edson Mainline Loop No.4 (Alford Creek)</t>
  </si>
  <si>
    <t>45 km NPS 48</t>
  </si>
  <si>
    <t>Edson Mainline Expansion Project: Edson Mainline Loop No.4 (Elk River)</t>
  </si>
  <si>
    <t>40 km NPS 48</t>
  </si>
  <si>
    <t>Emerson Creek Compressor Station</t>
  </si>
  <si>
    <t>2-30 MW Units</t>
  </si>
  <si>
    <t>Proposed</t>
  </si>
  <si>
    <t>257 - ROT</t>
  </si>
  <si>
    <t>Empress Area Extraction Connections Project</t>
  </si>
  <si>
    <t>240 m Pipeline plus Valve Assemblies</t>
  </si>
  <si>
    <t>Q3 2018</t>
  </si>
  <si>
    <t>17 - CIAC</t>
  </si>
  <si>
    <t>Etzikom Abandonment</t>
  </si>
  <si>
    <t>84 km NPS 10/6</t>
  </si>
  <si>
    <t>Q4 2019</t>
  </si>
  <si>
    <t>Farrell Lake CS Modifications</t>
  </si>
  <si>
    <t>Mar 27, 2018 - TTFP Notification</t>
  </si>
  <si>
    <t>Gold Creek South Receipt Meter Station Expansion</t>
  </si>
  <si>
    <t>Gold Creek South Receipt Meter Station Expansion No. 2</t>
  </si>
  <si>
    <t>Gold Creek West Receipt Meter Station</t>
  </si>
  <si>
    <t>Goodfish Compressor Station Unit Addition</t>
  </si>
  <si>
    <t>Grace Creek North Receipt Meter Station</t>
  </si>
  <si>
    <t>Grande Prairie Mainline Loop No. 2 (McLeod River North Section)</t>
  </si>
  <si>
    <t>35 km NPS 48</t>
  </si>
  <si>
    <t>Grande Prairie Mainline Loop No. 4 (Valhalla North Section)</t>
  </si>
  <si>
    <t>33 km NPS 48</t>
  </si>
  <si>
    <t>204 - ROT</t>
  </si>
  <si>
    <t>Grey Owl Creek North Receipt Meter Station Expansion</t>
  </si>
  <si>
    <t>24 km NPS 42</t>
  </si>
  <si>
    <t>Groundbirch Mainline Loop (Sunrise Section)</t>
  </si>
  <si>
    <t>Hidden Lake North C/S Modifications</t>
  </si>
  <si>
    <t>Aug 25, 2017 - TTFP Notification</t>
  </si>
  <si>
    <t>Hythe Lateral Loop No. 2</t>
  </si>
  <si>
    <t>14 km NPS 24</t>
  </si>
  <si>
    <t>Q4 2018</t>
  </si>
  <si>
    <t>Ipiatik Lake Sales Meter Station Modifications</t>
  </si>
  <si>
    <t>Modifications</t>
  </si>
  <si>
    <t>Lethbridge Urban Pipeline Upgrade (AP)</t>
  </si>
  <si>
    <t>Livingstone Creek Receipt Meter Station Expansion</t>
  </si>
  <si>
    <t>Liza Lake Sales Meter Station</t>
  </si>
  <si>
    <t>NPS 3 Positive Displacement Meter</t>
  </si>
  <si>
    <t>58 km NPS 24</t>
  </si>
  <si>
    <t>189 - ROT</t>
  </si>
  <si>
    <t>Mildred Lake East Sales Meter Station</t>
  </si>
  <si>
    <t>Minnow Lake West Receipt Meter Station Expansion</t>
  </si>
  <si>
    <t>Moody Creek Compressor Station Decommissioning</t>
  </si>
  <si>
    <t>Apr 4, 2019 - TTFP Notification</t>
  </si>
  <si>
    <t>Muriel Creek Sales Meter Station</t>
  </si>
  <si>
    <t>North Central Corridor Loop (North Star Section 1)</t>
  </si>
  <si>
    <t>31 km NPS 48</t>
  </si>
  <si>
    <t>North Corridor Expansion Project: Hidden Lake North Compressor Station Unit Addition</t>
  </si>
  <si>
    <t>North Corridor Expansion Project: North Central Corridor Loop (North Star Section 2)</t>
  </si>
  <si>
    <t>North Corridor Expansion Project: North Central Corridor Loop (Red Earth Section 3)</t>
  </si>
  <si>
    <t>North Corridor Expansion Project: Northwest Mainline Loop No.2 (Bear Canyon North Extension Section)</t>
  </si>
  <si>
    <t>25 km NPS 36</t>
  </si>
  <si>
    <t>North Heart River Receipt Meter Station</t>
  </si>
  <si>
    <t>15 MW</t>
  </si>
  <si>
    <t>182 km NPS 42</t>
  </si>
  <si>
    <t>Elevated prime contractor costs due to unfavorable market conditions as well as complications on the Peace River HDD</t>
  </si>
  <si>
    <t>Elevated prime contractor costs due to unfavorable market conditions</t>
  </si>
  <si>
    <t>95 km NPS 42</t>
  </si>
  <si>
    <t>63 - ROT</t>
  </si>
  <si>
    <t>Modifications to Enable Series Operation</t>
  </si>
  <si>
    <t>Q2 2020</t>
  </si>
  <si>
    <t>28 km NPS 36</t>
  </si>
  <si>
    <t>Elevated prime contractor costs due to unfavorable market conditions.  Stopple bypass required to complete tie-in of new section increased costs and delayed in-service</t>
  </si>
  <si>
    <t>Northwest Mainline Loop (Boundary Lake North Section)</t>
  </si>
  <si>
    <t>23 km NPS 36</t>
  </si>
  <si>
    <t xml:space="preserve">Peace River Mainline Abandonment (Meikle River to Valleyview Section) </t>
  </si>
  <si>
    <t>Pembina-Keephills Transmission Project (AP)</t>
  </si>
  <si>
    <t>58 km NPS 30</t>
  </si>
  <si>
    <t>Aug 1, 2018 - AUC Application Filed</t>
  </si>
  <si>
    <t>Nov 30, 2018 - AUC Project Update Filed</t>
  </si>
  <si>
    <t>Pipestone Creek Receipt Meter Station</t>
  </si>
  <si>
    <t>Prairie Creek Receipt Meter Station Expansion</t>
  </si>
  <si>
    <t>Pipestone Compressor Station Unit Addition &amp; Coolers</t>
  </si>
  <si>
    <t>Princess Compressor Station Unit Addition &amp; Coolers</t>
  </si>
  <si>
    <t>137 - ROT</t>
  </si>
  <si>
    <t>Redwater Cogen Delivery #2 Station (AP)</t>
  </si>
  <si>
    <t>Jul 30, 2018 GRA Application Filed</t>
  </si>
  <si>
    <t>Resthaven Receipt Meter Station Expansion</t>
  </si>
  <si>
    <t>Rodney Creek Receipt Meter Station</t>
  </si>
  <si>
    <t>Saddle Lake Lateral Loop (Cold Lake Section)</t>
  </si>
  <si>
    <t>20 km NPS 20</t>
  </si>
  <si>
    <t>Saturn No. 2 Receipt Meter Station</t>
  </si>
  <si>
    <t>May 1, 2018 - TTFP Notification</t>
  </si>
  <si>
    <t>2.6 (Includes $1.7M CIAC)</t>
  </si>
  <si>
    <t>Sheerness No. 2 Sales Meter Station</t>
  </si>
  <si>
    <t xml:space="preserve">Smoky River Lateral Loop </t>
  </si>
  <si>
    <t>Smoky River Sales Meter Station</t>
  </si>
  <si>
    <t>South Airdrie Lateral - Pipeline Acquisition (AP)</t>
  </si>
  <si>
    <t>8.7 km NPS 6</t>
  </si>
  <si>
    <t>Approved</t>
  </si>
  <si>
    <t>Stoney Transit/North Gate Connection Piping (AP)</t>
  </si>
  <si>
    <t>4.3 km NPS 8</t>
  </si>
  <si>
    <t>Q1 2019</t>
  </si>
  <si>
    <t>May 25, 2018 - AUC Application Filed</t>
  </si>
  <si>
    <t>Sunchild Receipt Meter Station</t>
  </si>
  <si>
    <t>Sundre Crossover</t>
  </si>
  <si>
    <t>20 km NPS 42</t>
  </si>
  <si>
    <t>Tony Creek No. 2 Receipt Meter Station Expansion</t>
  </si>
  <si>
    <t>10.5 km NPS 4</t>
  </si>
  <si>
    <t>Control Station</t>
  </si>
  <si>
    <t>Dec 4, 2018 – AUC Project Update Filed</t>
  </si>
  <si>
    <t>Valhalla North Receipt Meter Station Expansion</t>
  </si>
  <si>
    <t>Vermillion Compressor Station Unit Addition (AP)</t>
  </si>
  <si>
    <t>1 MW</t>
  </si>
  <si>
    <t>Vetchland Compressor Station Unit Addition &amp; Coolers</t>
  </si>
  <si>
    <t>128 - ROT</t>
  </si>
  <si>
    <t>6 km NPS 48</t>
  </si>
  <si>
    <t>7 km NPS 48</t>
  </si>
  <si>
    <t>22 km NPS 42</t>
  </si>
  <si>
    <t>Wiau Lake North Sales Meter Station</t>
  </si>
  <si>
    <t>Wildrose Receipt Meter Station</t>
  </si>
  <si>
    <t>Wilkin Lake Sales Meter Station</t>
  </si>
  <si>
    <t>Wilson Ridge Receipt Meter Station</t>
  </si>
  <si>
    <t>Winchell Lake Compressor Station Unit Addition</t>
  </si>
  <si>
    <t>Wolf Lake South Receipt Meter Station</t>
  </si>
  <si>
    <t>Woodenhouse Compressor Station Unit Addition</t>
  </si>
  <si>
    <t>Worsley McLennan Transmission Loop (AP)</t>
  </si>
  <si>
    <t>10.7 km NPS 6</t>
  </si>
  <si>
    <t>2021 NGTL System Expansion Project:
Beiseker Compressor Station Unit Addition</t>
  </si>
  <si>
    <t>2021 NGTL System Expansion Project:
Didsbury Compressor Station &amp; Coolers</t>
  </si>
  <si>
    <t>Pipeline Asset Purchase</t>
  </si>
  <si>
    <t>Sales Meter Station Replacement</t>
  </si>
  <si>
    <t>Receipt Meter Station</t>
  </si>
  <si>
    <t>Compressor Station Unit Addition</t>
  </si>
  <si>
    <t>Receipt Meter Station Expansion</t>
  </si>
  <si>
    <t>Sales Meter Station Expansion</t>
  </si>
  <si>
    <t>2021 NGTL System Expansion Project:
Edson Mainline Loop No.4 (Brewster)</t>
  </si>
  <si>
    <t>2021 NGTL System Expansion Project:
Edson Mainline Loop No.4 (Dismal Creek)</t>
  </si>
  <si>
    <t>2021 NGTL System Expansion Project:
Edson Mainline Loop No.4 (Robb)</t>
  </si>
  <si>
    <t>2021 NGTL System Expansion Project:
Grande Prairie Mainline Loop No.2 (Deep Valley)</t>
  </si>
  <si>
    <t>2021 NGTL System Expansion Project:
Grande Prairie Mainline Loop No.2 (Karr)</t>
  </si>
  <si>
    <t>2021 NGTL System Expansion Project:
Grande Prairie Mainline Loop No.2 (Colt Section)</t>
  </si>
  <si>
    <t>2021 NGTL System Expansion Project:
Grande Prairie Mainline Loop No.4 (Valhalla)</t>
  </si>
  <si>
    <t>2021 NGTL System Expansion Project:
January Creek Control Valve Addition</t>
  </si>
  <si>
    <t>2021 NGTL System Expansion Project:
Nordegg Compressor Station Unit Addition</t>
  </si>
  <si>
    <t>Clearwater West Expansion</t>
  </si>
  <si>
    <t>Clearwater West Expansion:
Clearwater Compressor Station Unit Addition</t>
  </si>
  <si>
    <t>Lateral Expansion</t>
  </si>
  <si>
    <t>Clearwater West Expansion:
Grande Prairie Mainline Loop No.2 (Huallen)</t>
  </si>
  <si>
    <t xml:space="preserve">Clearwater West Expansion:
Grande Prairie Mainline Loop No.3 (Elmworth Section 1) </t>
  </si>
  <si>
    <t>Clearwater West Expansion:
Wolf Lake Compressor Station Unit Addition</t>
  </si>
  <si>
    <t>Compressor Station Coolers</t>
  </si>
  <si>
    <t>662U
Ultrasonic Meter</t>
  </si>
  <si>
    <t>660U-2
Ultrasonic Meter</t>
  </si>
  <si>
    <t>1010U
Ultrasonic Meter</t>
  </si>
  <si>
    <t>1010-4U
Ultrasonic Meter</t>
  </si>
  <si>
    <t>2-1210U
Ultrasonic Meter</t>
  </si>
  <si>
    <t>2-1280U
Ultrasonic Meter</t>
  </si>
  <si>
    <t>10104U
Ultrasonic Meter</t>
  </si>
  <si>
    <t>2-1284U
Ultrasonic Meter</t>
  </si>
  <si>
    <t>18 km NPS 30
13 km NPS 16</t>
  </si>
  <si>
    <t>Compressor Station Modifications</t>
  </si>
  <si>
    <t xml:space="preserve">Edson Mainline Expansion </t>
  </si>
  <si>
    <t>Compressor Station</t>
  </si>
  <si>
    <t>Extraction Connections</t>
  </si>
  <si>
    <t xml:space="preserve">Abandonment </t>
  </si>
  <si>
    <t>882
Orifice Meter</t>
  </si>
  <si>
    <t>12124U
Ultrasonic Meter</t>
  </si>
  <si>
    <t>Grande Prairie Mainline Loop</t>
  </si>
  <si>
    <t>660-2
Orifice Meter</t>
  </si>
  <si>
    <t>Groundbirch Mainline Loop</t>
  </si>
  <si>
    <t>660U
Ultrasonic Meter</t>
  </si>
  <si>
    <t>2-1064U
Ultrasonic Meter</t>
  </si>
  <si>
    <t>442
Orifice Meter</t>
  </si>
  <si>
    <t>15 MW
Bi-directional</t>
  </si>
  <si>
    <t xml:space="preserve">North Path Delivery Project </t>
  </si>
  <si>
    <t>West Path Delivery Project:
Western Alberta System Mainline Loop Rocky View Section</t>
  </si>
  <si>
    <t>Urban Pipeline Replacement Project:
Edmonton UPR – NE Connector (AP)</t>
  </si>
  <si>
    <t>2018 Meter Stations and Laterals Abandonment Program</t>
  </si>
  <si>
    <t xml:space="preserve">
17.9
18.1</t>
  </si>
  <si>
    <t xml:space="preserve">2018 Pipeline Decommissioning Program </t>
  </si>
  <si>
    <t xml:space="preserve">
14.3
28 - Class 5</t>
  </si>
  <si>
    <t xml:space="preserve">2021 NGTL System Expansion Project </t>
  </si>
  <si>
    <t xml:space="preserve">Canada Energy Regulator Report for the 2021 NGTL System Expansion Project </t>
  </si>
  <si>
    <t xml:space="preserve">NGTL 2017 Annual Plan </t>
  </si>
  <si>
    <t xml:space="preserve">Application for the Albersun Pipeline Asset Purchase </t>
  </si>
  <si>
    <t>Alberta-Montana Border Sales Meter Station Replacement</t>
  </si>
  <si>
    <t>28 - Class 5
30 - Class 4</t>
  </si>
  <si>
    <t>Application for the construction of Anderson Lake Receipt Meter Station</t>
  </si>
  <si>
    <t xml:space="preserve">Bonanza Receipt Meter Station Expansion </t>
  </si>
  <si>
    <t xml:space="preserve">NGTL 2015 Annual Plan </t>
  </si>
  <si>
    <t>Buffalo Creek B3 and Goodfish A2 Compressor Station Unit Additions</t>
  </si>
  <si>
    <t>139 - ROT
159 - Class 4</t>
  </si>
  <si>
    <t>Application for Christina Lake North Sales Meter Station Expansion</t>
  </si>
  <si>
    <t xml:space="preserve">Clark Lake South Receipt Meter Station </t>
  </si>
  <si>
    <t xml:space="preserve">NGTL Clearwater West Expansion Project </t>
  </si>
  <si>
    <t xml:space="preserve">Clearwater Compressor Station C7 Unit Addition </t>
  </si>
  <si>
    <t xml:space="preserve">145 - ROT
128 - Class 5
</t>
  </si>
  <si>
    <t xml:space="preserve">Saddle Lake Lateral Loop (Cold Lake Section) Project </t>
  </si>
  <si>
    <t xml:space="preserve">NGTL 2018 Annual Plan </t>
  </si>
  <si>
    <t xml:space="preserve">Application for the Construction of Cutbank River North Receipt Meter Station </t>
  </si>
  <si>
    <t xml:space="preserve">Dawson Creek No. 2 Receipt Meter Station </t>
  </si>
  <si>
    <t xml:space="preserve">Dawson Creek East No. 2 Receipt Meter Station </t>
  </si>
  <si>
    <t xml:space="preserve">Appication for Dismal Creek North Receipt Meter Station </t>
  </si>
  <si>
    <t xml:space="preserve">Dorscheid Receipt Meter Station </t>
  </si>
  <si>
    <t xml:space="preserve">Drywood Compressor Station Cooler Addition </t>
  </si>
  <si>
    <t xml:space="preserve">Edson Control Valve Addition </t>
  </si>
  <si>
    <t>5
6.7</t>
  </si>
  <si>
    <t xml:space="preserve">Application for the Construction of Edson Mainline Expansion Project </t>
  </si>
  <si>
    <t xml:space="preserve">NGTL 2019 Annual Plan </t>
  </si>
  <si>
    <t>269 - ROT
269 - Class 5</t>
  </si>
  <si>
    <t>240 - ROT
240 - Class 5</t>
  </si>
  <si>
    <t xml:space="preserve">Empress Area Extraction Connections Project </t>
  </si>
  <si>
    <t xml:space="preserve">Application for Approval for the Etzikom Abandonment Project </t>
  </si>
  <si>
    <t>Forestburg Lateral Loop
Forestburg East Sales Meter Station</t>
  </si>
  <si>
    <t xml:space="preserve">Forestburg </t>
  </si>
  <si>
    <t>8.2 km NPS10
2-1080U
Ultrasonic Meter</t>
  </si>
  <si>
    <t xml:space="preserve">Forestburg Lateral Loop and Forestburg East Sales Meter Station </t>
  </si>
  <si>
    <t xml:space="preserve">21.5
21.8
</t>
  </si>
  <si>
    <t xml:space="preserve">Gold Creek South Receipt Meter Station Expansion </t>
  </si>
  <si>
    <t>Gold Creek South Receipt Meter Station No. 2</t>
  </si>
  <si>
    <t xml:space="preserve">Gold Creek West Receipt Meter Station </t>
  </si>
  <si>
    <t>120 - ROT
115 - Class 4</t>
  </si>
  <si>
    <t xml:space="preserve">Grace Creek North Receipt Meter Station </t>
  </si>
  <si>
    <t xml:space="preserve">McLeod River North Project </t>
  </si>
  <si>
    <t xml:space="preserve">Grey Owl Creek North Receipt Meter Station Expansion </t>
  </si>
  <si>
    <t>107 - ROT
155 - ROT
135 - ROT
140 - Class 4</t>
  </si>
  <si>
    <t xml:space="preserve">Application for the Construction of Groundbirch Mainline Loop (Sunrise Section) </t>
  </si>
  <si>
    <t xml:space="preserve">Ipiatik Lake Sales Meter Station </t>
  </si>
  <si>
    <t xml:space="preserve">GRA Application Filed </t>
  </si>
  <si>
    <t xml:space="preserve">Livingstone Creek Receipt Meter Station Expansion </t>
  </si>
  <si>
    <t xml:space="preserve">Mildred Lake East Sales Meter Station </t>
  </si>
  <si>
    <t xml:space="preserve">Minnow Lake West Receipt Meter Station Expansion </t>
  </si>
  <si>
    <t xml:space="preserve">North Central Corridor Loop (North Star Section 1) </t>
  </si>
  <si>
    <t xml:space="preserve">Application for the Construction of North Corridor Expansion Project </t>
  </si>
  <si>
    <t>138 - ROT
138 - Class 5</t>
  </si>
  <si>
    <t>155 - ROT
155 - Class 5</t>
  </si>
  <si>
    <t>205 - ROT
205 - Class 5</t>
  </si>
  <si>
    <t>134 - ROT
134 - Class 5</t>
  </si>
  <si>
    <t>North Montney Project</t>
  </si>
  <si>
    <t>2-15 MW Units
Bi-directional</t>
  </si>
  <si>
    <t>15 MW
Bi-directional</t>
  </si>
  <si>
    <t>North Path Delivery Project:
Amber Valley Compressor Station Unit Addition</t>
  </si>
  <si>
    <t>North Path Delivery Project:
Meikle River Compressor Station Series Modifications</t>
  </si>
  <si>
    <t>266 km NPS 20
2.3 km NPS 4</t>
  </si>
  <si>
    <t>Saddle West Expansion:
Clarkson Valley Control Valve</t>
  </si>
  <si>
    <t xml:space="preserve">Saddle West Expansion </t>
  </si>
  <si>
    <t xml:space="preserve">2-440T
Turbine Meter </t>
  </si>
  <si>
    <t>2-1280U
Ultrasonic Meter</t>
  </si>
  <si>
    <t>660-2
Orifice Meter</t>
  </si>
  <si>
    <t>Saddle West Expansion:
Gordondale Lateral Loop No. 3</t>
  </si>
  <si>
    <t>Saddle West Expansion:
Latornell Compressor Station Unit Addition</t>
  </si>
  <si>
    <t>Saddle West Expansion:
Nordegg Compressor Station Unit Addition</t>
  </si>
  <si>
    <t>Saddle West Expansion:
Saddle Hills Compressor Station Unit Addition and Control Valve Modifications</t>
  </si>
  <si>
    <t>Saddle West Expansion:
Swartz Creek Compressor Station Unit Addition</t>
  </si>
  <si>
    <t xml:space="preserve">2-1060U-4
Ultrasonic Meter </t>
  </si>
  <si>
    <t>2-1210U
Ultrasonic Meter</t>
  </si>
  <si>
    <t>660U
Ultrasonic Meter</t>
  </si>
  <si>
    <t>West Path Delivery Project:
Burton Creek Compressor Station Unit Addition</t>
  </si>
  <si>
    <t>West Path Delivery 2023
WAML Loop No. 2 (Turner Valley)</t>
  </si>
  <si>
    <t>West Path Delivery 2023
WAML Loop No. 2 (Lundbreck)</t>
  </si>
  <si>
    <t>West Path Delivery 2022
Edson Mainline No. 4 (Raven River)</t>
  </si>
  <si>
    <t>West Path Delivery 2022
WAML Loop No. 2 (Alberta British Columbia)</t>
  </si>
  <si>
    <t>West Path Delivery 2022
ABC Border Meter Station Expansion</t>
  </si>
  <si>
    <t>West Path Delivery 2023 
WAML Loop No. 2 (Longview)</t>
  </si>
  <si>
    <t xml:space="preserve">North Heart River Receipt Meter Station </t>
  </si>
  <si>
    <t xml:space="preserve">NGTL 2013 Annual Plan </t>
  </si>
  <si>
    <t xml:space="preserve">Application for North Montney Project </t>
  </si>
  <si>
    <t>North Montney Mainlne Project - Application for Variance</t>
  </si>
  <si>
    <t>72 - ROT
98 - Class 4</t>
  </si>
  <si>
    <t xml:space="preserve">
331 - Class 4</t>
  </si>
  <si>
    <t xml:space="preserve">Application for the Mackie Creek North Receipt Meter Station </t>
  </si>
  <si>
    <t xml:space="preserve">Application for the Altares South Receipt Meter Station </t>
  </si>
  <si>
    <t xml:space="preserve">Application for Townsend Receipt Meter Station and Townsend No. 2 Receipt Meter Station </t>
  </si>
  <si>
    <t xml:space="preserve">Application for Gundy West Receipt Meter Station </t>
  </si>
  <si>
    <t xml:space="preserve">Application for the Old Alaska Receipt Meter Station </t>
  </si>
  <si>
    <t xml:space="preserve">Application for Aitken Creek South Receipt Meter Station </t>
  </si>
  <si>
    <t xml:space="preserve">Application for Aitken Creek West No. 2 Receipt Meter Station </t>
  </si>
  <si>
    <t>99 - ROT
109 - Class 4
109 - Class 4
160 - EAC</t>
  </si>
  <si>
    <t>115 - ROT
105 - Class 4
98 - EAC</t>
  </si>
  <si>
    <t xml:space="preserve">Northwest Mainline Loop (Boundary Lake North Section) </t>
  </si>
  <si>
    <t xml:space="preserve">Application for the Peace River Mainline Abandonment </t>
  </si>
  <si>
    <t xml:space="preserve">Pipestone Creek Receipt Meter Station </t>
  </si>
  <si>
    <t xml:space="preserve">Resthaven Receipt Meter Station Expansion </t>
  </si>
  <si>
    <t xml:space="preserve">Rodney Creek Receipt Meter Station </t>
  </si>
  <si>
    <t>42 - ROT
65 - Class 4</t>
  </si>
  <si>
    <t>4.4
4.5
4.3</t>
  </si>
  <si>
    <t xml:space="preserve">Elevated prime contractor costs due to unfavorable market conditions
Increased costs associated with vibration issues and brownfield site conditions.  
</t>
  </si>
  <si>
    <t>116 - ROT
112 - ROT
111 - Class 4
139 - Class 3
140 - EAC</t>
  </si>
  <si>
    <t xml:space="preserve">NGTL 2016 Annual Plan </t>
  </si>
  <si>
    <t xml:space="preserve">Elevated prime contractor costs due to unfavorable market conditions
Increased costs associated with vibration issues and brownfield site conditions.  </t>
  </si>
  <si>
    <t>74 - ROT
119 - Class 5
118 - Class 4
145 - Class 3
173 - EAC</t>
  </si>
  <si>
    <t>54 - Class 5
118 - Class 5
91 - Class 4
89 - EAC</t>
  </si>
  <si>
    <t>136 - Class 5
138 - Class 4
130 - Class 4</t>
  </si>
  <si>
    <t xml:space="preserve">Saturn No. 2 Receipt Meter Station </t>
  </si>
  <si>
    <t xml:space="preserve">Application for the Construction of Sheerness No. 2 Meter Station </t>
  </si>
  <si>
    <t>Smoky River Lateral Loop</t>
  </si>
  <si>
    <t xml:space="preserve">Application for the construction of Smoky River Sales Meter Station </t>
  </si>
  <si>
    <t xml:space="preserve">Sunchild Receipt Meter Station </t>
  </si>
  <si>
    <t xml:space="preserve">Application for the Sundre Crossover </t>
  </si>
  <si>
    <t xml:space="preserve">6
5.7
</t>
  </si>
  <si>
    <t xml:space="preserve">Tony Creek No. 2 Receipt Meter Station Expansion </t>
  </si>
  <si>
    <t>145 - ROT
137 - ROT</t>
  </si>
  <si>
    <t xml:space="preserve">Valhalla North Receipt Meter Station Expansion </t>
  </si>
  <si>
    <t>West Path Delivery Project Application</t>
  </si>
  <si>
    <t xml:space="preserve">Wiau Lake North Sales Meter Station </t>
  </si>
  <si>
    <t xml:space="preserve">Wildrose Receipt Meter Station </t>
  </si>
  <si>
    <t xml:space="preserve">Wilkin Lake Sales Meter Station </t>
  </si>
  <si>
    <t xml:space="preserve">Wilson Ridge Receipt Meter Station </t>
  </si>
  <si>
    <t xml:space="preserve">Application for Winchell Lake Compressor Station Unit Addition </t>
  </si>
  <si>
    <t xml:space="preserve">Wolf Lake South Receipt Meter Station </t>
  </si>
  <si>
    <t xml:space="preserve">Application for the Woodenhouse Compressor Station C3 Unit Addition </t>
  </si>
  <si>
    <t xml:space="preserve">Oct 2, 2019 - TTFP Notification, Streamlining Order
</t>
  </si>
  <si>
    <t xml:space="preserve"> Barich
 Bigstone East 
 Bigstone East B
 Clyde North
 Craigend North
 Dapp East 
 Devenish South 
 Daysland 
 Hamlin
 Jones Lake East  
 Killam North 
 Minnow Lake South Sales
 Niobe Creek 
 Niton North 
 Pleasant West 
 Ribstone
 Valhalla East 
 Woking
 Nosehill Creek Lateral 
</t>
  </si>
  <si>
    <t xml:space="preserve">Coleman
Enchant 
Grew Lake
Grew Lake East
Hotchkiss
Hotchkiss East
Meanook
Rambling Creek East
Sharrow South No.2
Steele Lake
</t>
  </si>
  <si>
    <t xml:space="preserve">Crossfield Lat Lp
Mitsue Lat Lp
Big Bend Lat
Ricinus Lat
Sedalia North Lat
Tangent Lat 
(Tangent M/S) 
Atmore Lat
(Atmore M/S)
Bassano South Lateral 
</t>
  </si>
  <si>
    <t xml:space="preserve">
384 - Class 5
442 - Class 4
424 - Class 3
495 - EAC
</t>
  </si>
  <si>
    <t xml:space="preserve">Oct 16, 2018 - TTFP Notification, Streamlining Order
</t>
  </si>
  <si>
    <t xml:space="preserve">Jul 16, 2018 - TTFP Notification
Aug 9, 2018 - TTFP Facility Update (Streamlining Order) 
</t>
  </si>
  <si>
    <t xml:space="preserve">Station decommissioning, and equipment transfer to Saturn Compressor Station
</t>
  </si>
  <si>
    <t>Lateral Loop</t>
  </si>
  <si>
    <t>Sales Meter Station</t>
  </si>
  <si>
    <t>Pipeline Upgrade</t>
  </si>
  <si>
    <t>Compressor Station Decomissioning</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</si>
  <si>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</si>
  <si>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</si>
  <si>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</si>
  <si>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</si>
  <si>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</si>
  <si>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</si>
  <si>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</si>
  <si>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Compressor Station Unit Addition &amp; Coolers</t>
  </si>
  <si>
    <t xml:space="preserve">Cogen Delivery Station </t>
  </si>
  <si>
    <t>Saddle West Expansion</t>
  </si>
  <si>
    <t>Delivery Meter Station</t>
  </si>
  <si>
    <t xml:space="preserve">860T
Turbine Meter 
</t>
  </si>
  <si>
    <t>Pipeline Acquisition</t>
  </si>
  <si>
    <t>Connection Piping</t>
  </si>
  <si>
    <t>Crossover</t>
  </si>
  <si>
    <t>Transmission Loop</t>
  </si>
  <si>
    <t xml:space="preserve">Turin East Transmission Loop (AP)
</t>
  </si>
  <si>
    <t>Pipeline Replacement</t>
  </si>
  <si>
    <t>West Path Delivery 2022</t>
  </si>
  <si>
    <t xml:space="preserve">Feb 13, 2018 - TTFP Facility Update
</t>
  </si>
  <si>
    <t>West Path Delivery 2023</t>
  </si>
  <si>
    <t xml:space="preserve">West Path Delivery Project </t>
  </si>
  <si>
    <t xml:space="preserve">Frequency </t>
  </si>
  <si>
    <t>Meter Station &amp; Lateral Abandonment</t>
  </si>
  <si>
    <t>Pipeline &amp; Associated Decommissioning</t>
  </si>
  <si>
    <t>Expansion &amp; Lateral Loop</t>
  </si>
  <si>
    <t>Abandonment</t>
  </si>
  <si>
    <t>Cogen Delivery Station</t>
  </si>
  <si>
    <t>West Path Delivery Project</t>
  </si>
  <si>
    <t>Forestburg</t>
  </si>
  <si>
    <t>NGTL System Expansion</t>
  </si>
  <si>
    <t>North Corridor Expansion</t>
  </si>
  <si>
    <t>North Path Delivery</t>
  </si>
  <si>
    <r>
      <t>Forecast Cost</t>
    </r>
    <r>
      <rPr>
        <b/>
        <vertAlign val="superscript"/>
        <sz val="12"/>
        <color theme="1"/>
        <rFont val="Times New Roman"/>
        <family val="1"/>
      </rPr>
      <t xml:space="preserve"> </t>
    </r>
    <r>
      <rPr>
        <b/>
        <sz val="12"/>
        <color theme="1"/>
        <rFont val="Times New Roman"/>
        <family val="1"/>
      </rPr>
      <t xml:space="preserve"> ($Millions)</t>
    </r>
  </si>
  <si>
    <r>
      <t>Nov 1, 2016 - TTFP Notification
Dec 13, 2016 - NEB Application Filed</t>
    </r>
    <r>
      <rPr>
        <vertAlign val="superscript"/>
        <sz val="12"/>
        <rFont val="Times New Roman"/>
        <family val="1"/>
      </rPr>
      <t xml:space="preserve"> 2</t>
    </r>
  </si>
  <si>
    <r>
      <t xml:space="preserve">Dec 19, 2016 - TTFP Notification
Jan 23, 2017 - NEB Application Filed </t>
    </r>
    <r>
      <rPr>
        <vertAlign val="superscript"/>
        <sz val="12"/>
        <rFont val="Times New Roman"/>
        <family val="1"/>
      </rPr>
      <t>3</t>
    </r>
  </si>
  <si>
    <r>
      <t xml:space="preserve">Jun 29, 2017 - TTFP Notification
Aug 21, 2017 - NEB Application Filed </t>
    </r>
    <r>
      <rPr>
        <vertAlign val="superscript"/>
        <sz val="12"/>
        <rFont val="Times New Roman"/>
        <family val="1"/>
      </rPr>
      <t>4</t>
    </r>
  </si>
  <si>
    <r>
      <t>Oct 30, 2014 - TTFP Presentation, 2014 Annual Plan</t>
    </r>
    <r>
      <rPr>
        <vertAlign val="superscript"/>
        <sz val="12"/>
        <rFont val="Times New Roman"/>
        <family val="1"/>
      </rPr>
      <t xml:space="preserve"> 5</t>
    </r>
    <r>
      <rPr>
        <sz val="12"/>
        <rFont val="Times New Roman"/>
        <family val="1"/>
      </rPr>
      <t xml:space="preserve">
Mar 31, 2015 - NEB Application Filed </t>
    </r>
    <r>
      <rPr>
        <vertAlign val="superscript"/>
        <sz val="12"/>
        <rFont val="Times New Roman"/>
        <family val="1"/>
      </rPr>
      <t>6</t>
    </r>
    <r>
      <rPr>
        <sz val="12"/>
        <rFont val="Times New Roman"/>
        <family val="1"/>
      </rPr>
      <t xml:space="preserve">
Mar 14, 2017 - TTFP Update
Jun 13, 2017 - TTFP Update
Sep 4, 2018 - Appendix 2 Update (Estimate at Complete)
</t>
    </r>
  </si>
  <si>
    <r>
      <t xml:space="preserve">
Aug 16, 2018 - TTFP Notification
Sept 28, 2018 - NEB Application filed </t>
    </r>
    <r>
      <rPr>
        <vertAlign val="superscript"/>
        <sz val="12"/>
        <rFont val="Times New Roman"/>
        <family val="1"/>
      </rPr>
      <t>7</t>
    </r>
  </si>
  <si>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</si>
  <si>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r>
      <t xml:space="preserve">
Nov 14, 2018 - TTFP Notification
Dec 7, 2018 - TTFP Notification Update
Dec 18, 2018 - NEB Application Filed </t>
    </r>
    <r>
      <rPr>
        <vertAlign val="superscript"/>
        <sz val="12"/>
        <rFont val="Times New Roman"/>
        <family val="1"/>
      </rPr>
      <t>8</t>
    </r>
  </si>
  <si>
    <r>
      <t xml:space="preserve">May 12, 2015 - TTFP Presentation
Apr 27, 2016 - NEB Application Filed </t>
    </r>
    <r>
      <rPr>
        <vertAlign val="superscript"/>
        <sz val="12"/>
        <rFont val="Times New Roman"/>
        <family val="1"/>
      </rPr>
      <t>12</t>
    </r>
    <r>
      <rPr>
        <sz val="12"/>
        <rFont val="Times New Roman"/>
        <family val="1"/>
      </rPr>
      <t xml:space="preserve">
</t>
    </r>
  </si>
  <si>
    <r>
      <t xml:space="preserve">Sep 18, 2019 - TTFP Notification 
Oct 3, 2019 - CER Application Filed </t>
    </r>
    <r>
      <rPr>
        <vertAlign val="superscript"/>
        <sz val="12"/>
        <rFont val="Times New Roman"/>
        <family val="1"/>
      </rPr>
      <t>13</t>
    </r>
    <r>
      <rPr>
        <sz val="12"/>
        <rFont val="Times New Roman"/>
        <family val="1"/>
      </rPr>
      <t xml:space="preserve">
</t>
    </r>
  </si>
  <si>
    <r>
      <t xml:space="preserve">Oct 8, 2019 - TTFP Notification </t>
    </r>
    <r>
      <rPr>
        <vertAlign val="superscript"/>
        <sz val="12"/>
        <rFont val="Times New Roman"/>
        <family val="1"/>
      </rPr>
      <t>14</t>
    </r>
    <r>
      <rPr>
        <sz val="12"/>
        <rFont val="Times New Roman"/>
        <family val="1"/>
      </rPr>
      <t xml:space="preserve">
Oct 22, 2019 - CER Application Filed
</t>
    </r>
  </si>
  <si>
    <r>
      <t xml:space="preserve">Dec 4, 2017 - TTFP Presentation, 2017 Annual Plan </t>
    </r>
    <r>
      <rPr>
        <vertAlign val="superscript"/>
        <sz val="12"/>
        <rFont val="Times New Roman"/>
        <family val="1"/>
      </rPr>
      <t>11</t>
    </r>
    <r>
      <rPr>
        <sz val="12"/>
        <rFont val="Times New Roman"/>
        <family val="1"/>
      </rPr>
      <t xml:space="preserve">
</t>
    </r>
  </si>
  <si>
    <r>
      <t xml:space="preserve">Oct 16, 2017- TTFP Notification
Nov 3, 2017 - NEB Application Filed </t>
    </r>
    <r>
      <rPr>
        <vertAlign val="superscript"/>
        <sz val="12"/>
        <rFont val="Times New Roman"/>
        <family val="1"/>
      </rPr>
      <t>15</t>
    </r>
    <r>
      <rPr>
        <sz val="12"/>
        <rFont val="Times New Roman"/>
        <family val="1"/>
      </rPr>
      <t xml:space="preserve">
</t>
    </r>
  </si>
  <si>
    <r>
      <t xml:space="preserve">Dec 7, 2015 - TTFP Presentation, 2015 Annual Plan </t>
    </r>
    <r>
      <rPr>
        <vertAlign val="superscript"/>
        <sz val="12"/>
        <rFont val="Times New Roman"/>
        <family val="1"/>
      </rPr>
      <t>16</t>
    </r>
    <r>
      <rPr>
        <sz val="12"/>
        <rFont val="Times New Roman"/>
        <family val="1"/>
      </rPr>
      <t xml:space="preserve">
Aug 16, 2016 - TTFP Presentation (Status Update/Deferral)
Dec 4, 2017 - TTFP Presentation (Status Update), 2017 Annual Plan </t>
    </r>
    <r>
      <rPr>
        <vertAlign val="superscript"/>
        <sz val="12"/>
        <rFont val="Times New Roman"/>
        <family val="1"/>
      </rPr>
      <t>11</t>
    </r>
    <r>
      <rPr>
        <sz val="12"/>
        <rFont val="Times New Roman"/>
        <family val="1"/>
      </rPr>
      <t xml:space="preserve">
Oct 1, 2018 - NEB Application Filed </t>
    </r>
    <r>
      <rPr>
        <vertAlign val="superscript"/>
        <sz val="12"/>
        <rFont val="Times New Roman"/>
        <family val="1"/>
      </rPr>
      <t>17</t>
    </r>
    <r>
      <rPr>
        <sz val="12"/>
        <rFont val="Times New Roman"/>
        <family val="1"/>
      </rPr>
      <t xml:space="preserve">
</t>
    </r>
  </si>
  <si>
    <r>
      <t xml:space="preserve">Jul 20, 2017 - TTFP Notification
Aug 18, 2017 - NEB Application Filed </t>
    </r>
    <r>
      <rPr>
        <vertAlign val="superscript"/>
        <sz val="12"/>
        <rFont val="Times New Roman"/>
        <family val="1"/>
      </rPr>
      <t>18</t>
    </r>
    <r>
      <rPr>
        <sz val="12"/>
        <rFont val="Times New Roman"/>
        <family val="1"/>
      </rPr>
      <t xml:space="preserve">
</t>
    </r>
  </si>
  <si>
    <r>
      <t xml:space="preserve">Aug 13, 2018 - TTFP Notification
Sep 4, 2018 - NEB Application Filed </t>
    </r>
    <r>
      <rPr>
        <vertAlign val="superscript"/>
        <sz val="12"/>
        <rFont val="Times New Roman"/>
        <family val="1"/>
      </rPr>
      <t>19</t>
    </r>
    <r>
      <rPr>
        <sz val="12"/>
        <rFont val="Times New Roman"/>
        <family val="1"/>
      </rPr>
      <t xml:space="preserve"> 
</t>
    </r>
  </si>
  <si>
    <r>
      <t xml:space="preserve">Dec 4, 2017 - TTFP Presentation, 2017 Annual Plan </t>
    </r>
    <r>
      <rPr>
        <vertAlign val="superscript"/>
        <sz val="12"/>
        <rFont val="Times New Roman"/>
        <family val="1"/>
      </rPr>
      <t>11</t>
    </r>
    <r>
      <rPr>
        <sz val="12"/>
        <rFont val="Times New Roman"/>
        <family val="1"/>
      </rPr>
      <t xml:space="preserve">
Jul 20, 2018 - TTFP Update
Sep 26, 2018 - CER Application Filed </t>
    </r>
    <r>
      <rPr>
        <vertAlign val="superscript"/>
        <sz val="12"/>
        <rFont val="Times New Roman"/>
        <family val="1"/>
      </rPr>
      <t>21</t>
    </r>
    <r>
      <rPr>
        <sz val="12"/>
        <rFont val="Times New Roman"/>
        <family val="1"/>
      </rPr>
      <t xml:space="preserve">
</t>
    </r>
  </si>
  <si>
    <r>
      <t xml:space="preserve">Aug 9, 2019 - TTFP Notification
Aug 23, 2019 - NEB Application Filed </t>
    </r>
    <r>
      <rPr>
        <vertAlign val="superscript"/>
        <sz val="12"/>
        <rFont val="Times New Roman"/>
        <family val="1"/>
      </rPr>
      <t>22</t>
    </r>
    <r>
      <rPr>
        <sz val="12"/>
        <rFont val="Times New Roman"/>
        <family val="1"/>
      </rPr>
      <t xml:space="preserve">
 </t>
    </r>
  </si>
  <si>
    <r>
      <t xml:space="preserve">Nov 14, 2018 - TTFP Presentation, 2018 Annual Plan </t>
    </r>
    <r>
      <rPr>
        <vertAlign val="superscript"/>
        <sz val="12"/>
        <rFont val="Times New Roman"/>
        <family val="1"/>
      </rPr>
      <t xml:space="preserve">23
</t>
    </r>
    <r>
      <rPr>
        <sz val="12"/>
        <rFont val="Times New Roman"/>
        <family val="1"/>
      </rPr>
      <t xml:space="preserve">
</t>
    </r>
  </si>
  <si>
    <r>
      <t xml:space="preserve">May 22, 2019 - TTFP Notification
Jun 25, 2019 - NEB Application Filed </t>
    </r>
    <r>
      <rPr>
        <vertAlign val="superscript"/>
        <sz val="12"/>
        <rFont val="Times New Roman"/>
        <family val="1"/>
      </rPr>
      <t>24</t>
    </r>
    <r>
      <rPr>
        <sz val="12"/>
        <rFont val="Times New Roman"/>
        <family val="1"/>
      </rPr>
      <t xml:space="preserve">
</t>
    </r>
  </si>
  <si>
    <r>
      <t xml:space="preserve">Dec 2, 2019 - TTFP Notification
Dec 18, 2019 - CER Application Filed </t>
    </r>
    <r>
      <rPr>
        <vertAlign val="superscript"/>
        <sz val="12"/>
        <rFont val="Times New Roman"/>
        <family val="1"/>
      </rPr>
      <t>25</t>
    </r>
    <r>
      <rPr>
        <sz val="12"/>
        <rFont val="Times New Roman"/>
        <family val="1"/>
      </rPr>
      <t xml:space="preserve">
</t>
    </r>
  </si>
  <si>
    <r>
      <t xml:space="preserve">Sep 20, 2019 - TTFP Notification
Oct 8, 2019 - CER Application Filed </t>
    </r>
    <r>
      <rPr>
        <vertAlign val="superscript"/>
        <sz val="12"/>
        <rFont val="Times New Roman"/>
        <family val="1"/>
      </rPr>
      <t>26</t>
    </r>
    <r>
      <rPr>
        <sz val="12"/>
        <rFont val="Times New Roman"/>
        <family val="1"/>
      </rPr>
      <t xml:space="preserve">
</t>
    </r>
  </si>
  <si>
    <r>
      <t xml:space="preserve">Nov 22, 2017 - NEB Application Filed </t>
    </r>
    <r>
      <rPr>
        <vertAlign val="superscript"/>
        <sz val="12"/>
        <rFont val="Times New Roman"/>
        <family val="1"/>
      </rPr>
      <t>27</t>
    </r>
    <r>
      <rPr>
        <sz val="12"/>
        <rFont val="Times New Roman"/>
        <family val="1"/>
      </rPr>
      <t xml:space="preserve">
Nov 24, 2017 - TTFP Notification
</t>
    </r>
  </si>
  <si>
    <r>
      <t xml:space="preserve">Jan 16, 2019 - TTFP Notification 
Feb 26, 2019 - NEB Application Filed </t>
    </r>
    <r>
      <rPr>
        <vertAlign val="superscript"/>
        <sz val="12"/>
        <rFont val="Times New Roman"/>
        <family val="1"/>
      </rPr>
      <t>28</t>
    </r>
    <r>
      <rPr>
        <sz val="12"/>
        <rFont val="Times New Roman"/>
        <family val="1"/>
      </rPr>
      <t xml:space="preserve"> 
</t>
    </r>
  </si>
  <si>
    <r>
      <t xml:space="preserve">Dec 4, 2017 - TTFP Presentation, 2017 Annual Plan </t>
    </r>
    <r>
      <rPr>
        <vertAlign val="superscript"/>
        <sz val="12"/>
        <rFont val="Times New Roman"/>
        <family val="1"/>
      </rPr>
      <t>11</t>
    </r>
    <r>
      <rPr>
        <sz val="12"/>
        <rFont val="Times New Roman"/>
        <family val="1"/>
      </rPr>
      <t xml:space="preserve">
May 29, 2018 - NEB Application Filed </t>
    </r>
    <r>
      <rPr>
        <vertAlign val="superscript"/>
        <sz val="12"/>
        <rFont val="Times New Roman"/>
        <family val="1"/>
      </rPr>
      <t>30</t>
    </r>
    <r>
      <rPr>
        <sz val="12"/>
        <rFont val="Times New Roman"/>
        <family val="1"/>
      </rPr>
      <t xml:space="preserve">
</t>
    </r>
  </si>
  <si>
    <r>
      <t xml:space="preserve">Nov 14, 2018 - TTFP Presentation, 2018 Annual Plan </t>
    </r>
    <r>
      <rPr>
        <vertAlign val="superscript"/>
        <sz val="12"/>
        <rFont val="Times New Roman"/>
        <family val="1"/>
      </rPr>
      <t>23</t>
    </r>
    <r>
      <rPr>
        <sz val="12"/>
        <rFont val="Times New Roman"/>
        <family val="1"/>
      </rPr>
      <t xml:space="preserve">
Apr 3, 2019 - NEB Application Filed </t>
    </r>
    <r>
      <rPr>
        <vertAlign val="superscript"/>
        <sz val="12"/>
        <rFont val="Times New Roman"/>
        <family val="1"/>
      </rPr>
      <t>31</t>
    </r>
    <r>
      <rPr>
        <sz val="12"/>
        <rFont val="Times New Roman"/>
        <family val="1"/>
      </rPr>
      <t xml:space="preserve">
</t>
    </r>
  </si>
  <si>
    <r>
      <t xml:space="preserve">Nov 14, 2018 - TTFP Presentation, 2018 Annual Plan </t>
    </r>
    <r>
      <rPr>
        <vertAlign val="superscript"/>
        <sz val="12"/>
        <rFont val="Times New Roman"/>
        <family val="1"/>
      </rPr>
      <t>23</t>
    </r>
    <r>
      <rPr>
        <sz val="12"/>
        <rFont val="Times New Roman"/>
        <family val="1"/>
      </rPr>
      <t xml:space="preserve">
Apr 3, 2019 - NEB Application Filed </t>
    </r>
    <r>
      <rPr>
        <vertAlign val="superscript"/>
        <sz val="12"/>
        <rFont val="Times New Roman"/>
        <family val="1"/>
      </rPr>
      <t>31</t>
    </r>
    <r>
      <rPr>
        <sz val="12"/>
        <rFont val="Times New Roman"/>
        <family val="1"/>
      </rPr>
      <t xml:space="preserve">
</t>
    </r>
  </si>
  <si>
    <r>
      <t xml:space="preserve">Nov 12, 2019 - TTFP Presentation, 2019 Annual Plan </t>
    </r>
    <r>
      <rPr>
        <vertAlign val="superscript"/>
        <sz val="12"/>
        <rFont val="Times New Roman"/>
        <family val="1"/>
      </rPr>
      <t>32</t>
    </r>
    <r>
      <rPr>
        <sz val="12"/>
        <rFont val="Times New Roman"/>
        <family val="1"/>
      </rPr>
      <t xml:space="preserve">
</t>
    </r>
  </si>
  <si>
    <r>
      <t xml:space="preserve">Sep 8, 2017 - TTFP Notification
Oct 5, 2017 - NEB Application Filed </t>
    </r>
    <r>
      <rPr>
        <vertAlign val="superscript"/>
        <sz val="12"/>
        <rFont val="Times New Roman"/>
        <family val="1"/>
      </rPr>
      <t>33</t>
    </r>
    <r>
      <rPr>
        <sz val="12"/>
        <rFont val="Times New Roman"/>
        <family val="1"/>
      </rPr>
      <t xml:space="preserve">
</t>
    </r>
  </si>
  <si>
    <r>
      <t xml:space="preserve">Oct 3, 2018 - TTFP Notification
Oct 31, 2018 - NEB Application Filed </t>
    </r>
    <r>
      <rPr>
        <vertAlign val="superscript"/>
        <sz val="12"/>
        <rFont val="Times New Roman"/>
        <family val="1"/>
      </rPr>
      <t>34</t>
    </r>
    <r>
      <rPr>
        <sz val="12"/>
        <rFont val="Times New Roman"/>
        <family val="1"/>
      </rPr>
      <t xml:space="preserve">
</t>
    </r>
  </si>
  <si>
    <r>
      <t xml:space="preserve">Oct 10, 2018 - TTFP Notification
Nov 8, 2018 - NEB Application Filed </t>
    </r>
    <r>
      <rPr>
        <vertAlign val="superscript"/>
        <sz val="12"/>
        <rFont val="Times New Roman"/>
        <family val="1"/>
      </rPr>
      <t>35</t>
    </r>
    <r>
      <rPr>
        <sz val="12"/>
        <rFont val="Times New Roman"/>
        <family val="1"/>
      </rPr>
      <t xml:space="preserve">
</t>
    </r>
  </si>
  <si>
    <r>
      <t xml:space="preserve">Jul 26, 2018 - TTFP Notification
Aug 19, 2017 - NEB Application Filed </t>
    </r>
    <r>
      <rPr>
        <vertAlign val="superscript"/>
        <sz val="12"/>
        <rFont val="Times New Roman"/>
        <family val="1"/>
      </rPr>
      <t xml:space="preserve">36
</t>
    </r>
  </si>
  <si>
    <r>
      <t xml:space="preserve">Oct 26, 2018 - TTFP Notification
Nov 14, 2018 - NEB Application Filed </t>
    </r>
    <r>
      <rPr>
        <vertAlign val="superscript"/>
        <sz val="12"/>
        <rFont val="Times New Roman"/>
        <family val="1"/>
      </rPr>
      <t>37</t>
    </r>
    <r>
      <rPr>
        <sz val="12"/>
        <rFont val="Times New Roman"/>
        <family val="1"/>
      </rPr>
      <t xml:space="preserve">
</t>
    </r>
  </si>
  <si>
    <r>
      <t xml:space="preserve">Apr 6, 2018 - TTFP Notification
Apr 30, 2018 - NEB Application Filed </t>
    </r>
    <r>
      <rPr>
        <vertAlign val="superscript"/>
        <sz val="12"/>
        <rFont val="Times New Roman"/>
        <family val="1"/>
      </rPr>
      <t>38</t>
    </r>
    <r>
      <rPr>
        <sz val="12"/>
        <rFont val="Times New Roman"/>
        <family val="1"/>
      </rPr>
      <t xml:space="preserve">
</t>
    </r>
  </si>
  <si>
    <r>
      <t xml:space="preserve">Feb 13, 2018 - TTFP Facility Update 
Oct 1, 2018 - NEB Application Filed </t>
    </r>
    <r>
      <rPr>
        <vertAlign val="superscript"/>
        <sz val="12"/>
        <rFont val="Times New Roman"/>
        <family val="1"/>
      </rPr>
      <t>17</t>
    </r>
    <r>
      <rPr>
        <sz val="12"/>
        <rFont val="Times New Roman"/>
        <family val="1"/>
      </rPr>
      <t xml:space="preserve">
</t>
    </r>
  </si>
  <si>
    <r>
      <t xml:space="preserve">Jun 1, 2017 - TTFP Notification
Jul 6, 2017 - NEB Application Filed </t>
    </r>
    <r>
      <rPr>
        <vertAlign val="superscript"/>
        <sz val="12"/>
        <rFont val="Times New Roman"/>
        <family val="1"/>
      </rPr>
      <t>39</t>
    </r>
    <r>
      <rPr>
        <sz val="12"/>
        <rFont val="Times New Roman"/>
        <family val="1"/>
      </rPr>
      <t xml:space="preserve">
</t>
    </r>
  </si>
  <si>
    <r>
      <t xml:space="preserve">Nov 12, 2019 - TTFP Presentation, 2019 Annual Plan </t>
    </r>
    <r>
      <rPr>
        <vertAlign val="superscript"/>
        <sz val="12"/>
        <rFont val="Times New Roman"/>
        <family val="1"/>
      </rPr>
      <t>32</t>
    </r>
    <r>
      <rPr>
        <sz val="12"/>
        <rFont val="Times New Roman"/>
        <family val="1"/>
      </rPr>
      <t xml:space="preserve">
</t>
    </r>
  </si>
  <si>
    <r>
      <t xml:space="preserve">Jun 1, 2017 - TTFP Notification
Jun 29, 2017 - NEB Application Filed </t>
    </r>
    <r>
      <rPr>
        <vertAlign val="superscript"/>
        <sz val="12"/>
        <rFont val="Times New Roman"/>
        <family val="1"/>
      </rPr>
      <t>41</t>
    </r>
    <r>
      <rPr>
        <sz val="12"/>
        <rFont val="Times New Roman"/>
        <family val="1"/>
      </rPr>
      <t xml:space="preserve">
</t>
    </r>
  </si>
  <si>
    <r>
      <t xml:space="preserve">Jul 21, 2017 - TTFP Facility Update
Dec 4, 2017 - TTFP Presentation, 2017 Annual Plan </t>
    </r>
    <r>
      <rPr>
        <vertAlign val="superscript"/>
        <sz val="12"/>
        <rFont val="Times New Roman"/>
        <family val="1"/>
      </rPr>
      <t>11</t>
    </r>
    <r>
      <rPr>
        <sz val="12"/>
        <rFont val="Times New Roman"/>
        <family val="1"/>
      </rPr>
      <t xml:space="preserve">
Oct 3, 2018 - TTFP Facility Update
Apr 29, 2019 - NEB Application Filed </t>
    </r>
    <r>
      <rPr>
        <vertAlign val="superscript"/>
        <sz val="12"/>
        <rFont val="Times New Roman"/>
        <family val="1"/>
      </rPr>
      <t>42</t>
    </r>
    <r>
      <rPr>
        <sz val="12"/>
        <rFont val="Times New Roman"/>
        <family val="1"/>
      </rPr>
      <t xml:space="preserve">
</t>
    </r>
  </si>
  <si>
    <r>
      <t xml:space="preserve">Dec 7, 2015 - TTFP Presentation, 2015 Annual Plan </t>
    </r>
    <r>
      <rPr>
        <vertAlign val="superscript"/>
        <sz val="12"/>
        <rFont val="Times New Roman"/>
        <family val="1"/>
      </rPr>
      <t>16</t>
    </r>
    <r>
      <rPr>
        <sz val="12"/>
        <rFont val="Times New Roman"/>
        <family val="1"/>
      </rPr>
      <t xml:space="preserve">
Aug 16, 2016 - TTFP Presentation (Status Update/Deferral)
Sep 12, 2017 - TTFP Presentation (Scope/Status Update)
Nov 1, 2017 - NEB Application Filed </t>
    </r>
    <r>
      <rPr>
        <vertAlign val="superscript"/>
        <sz val="12"/>
        <rFont val="Times New Roman"/>
        <family val="1"/>
      </rPr>
      <t>43</t>
    </r>
    <r>
      <rPr>
        <sz val="12"/>
        <rFont val="Times New Roman"/>
        <family val="1"/>
      </rPr>
      <t xml:space="preserve">
May 7, 2019 - Appendix 2 Update (Estimate at Complete)
</t>
    </r>
  </si>
  <si>
    <r>
      <t xml:space="preserve">Sep 6, 2017 - TTFP Notification
Sep 29, 2017 - NEB Application Filed </t>
    </r>
    <r>
      <rPr>
        <vertAlign val="superscript"/>
        <sz val="12"/>
        <rFont val="Times New Roman"/>
        <family val="1"/>
      </rPr>
      <t>44</t>
    </r>
    <r>
      <rPr>
        <sz val="12"/>
        <rFont val="Times New Roman"/>
        <family val="1"/>
      </rPr>
      <t xml:space="preserve">
</t>
    </r>
  </si>
  <si>
    <r>
      <t xml:space="preserve">Mar 1, 2018 - TTFP Notification
Mar 26, 2018 - NEB Application Filed </t>
    </r>
    <r>
      <rPr>
        <vertAlign val="superscript"/>
        <sz val="12"/>
        <rFont val="Times New Roman"/>
        <family val="1"/>
      </rPr>
      <t>46</t>
    </r>
    <r>
      <rPr>
        <sz val="12"/>
        <rFont val="Times New Roman"/>
        <family val="1"/>
      </rPr>
      <t xml:space="preserve">
</t>
    </r>
  </si>
  <si>
    <r>
      <t xml:space="preserve">Nov 12, 2019 - TTFP Presentation, 2019 Annual Plan </t>
    </r>
    <r>
      <rPr>
        <vertAlign val="superscript"/>
        <sz val="12"/>
        <rFont val="Times New Roman"/>
        <family val="1"/>
      </rPr>
      <t>32</t>
    </r>
  </si>
  <si>
    <r>
      <t xml:space="preserve">Nov 30, 2018 - TTFP Notification
Feb 13, 2019 - TTFP Notification Amendment
Feb 14, 2019 - NEB Application Filed </t>
    </r>
    <r>
      <rPr>
        <vertAlign val="superscript"/>
        <sz val="12"/>
        <rFont val="Times New Roman"/>
        <family val="1"/>
      </rPr>
      <t>47</t>
    </r>
    <r>
      <rPr>
        <sz val="12"/>
        <rFont val="Times New Roman"/>
        <family val="1"/>
      </rPr>
      <t xml:space="preserve">
</t>
    </r>
  </si>
  <si>
    <r>
      <t xml:space="preserve">Aug 28, 2017 - TTFP Notification
Sep 14, 2017 - NEB Application Filed </t>
    </r>
    <r>
      <rPr>
        <vertAlign val="superscript"/>
        <sz val="12"/>
        <rFont val="Times New Roman"/>
        <family val="1"/>
      </rPr>
      <t>48</t>
    </r>
    <r>
      <rPr>
        <sz val="12"/>
        <rFont val="Times New Roman"/>
        <family val="1"/>
      </rPr>
      <t xml:space="preserve">
</t>
    </r>
  </si>
  <si>
    <r>
      <t xml:space="preserve">Nov 14, 2018 - TTFP Presentation, 2018 Annual Plan </t>
    </r>
    <r>
      <rPr>
        <vertAlign val="superscript"/>
        <sz val="12"/>
        <rFont val="Times New Roman"/>
        <family val="1"/>
      </rPr>
      <t>23</t>
    </r>
    <r>
      <rPr>
        <sz val="12"/>
        <rFont val="Times New Roman"/>
        <family val="1"/>
      </rPr>
      <t xml:space="preserve">
Apr 4, 2019 - NEB Application Filed </t>
    </r>
    <r>
      <rPr>
        <vertAlign val="superscript"/>
        <sz val="12"/>
        <rFont val="Times New Roman"/>
        <family val="1"/>
      </rPr>
      <t>50</t>
    </r>
    <r>
      <rPr>
        <sz val="12"/>
        <rFont val="Times New Roman"/>
        <family val="1"/>
      </rPr>
      <t xml:space="preserve"> 
</t>
    </r>
  </si>
  <si>
    <r>
      <t xml:space="preserve">Nov 20, 2017 - TTFP Notification
Dec 4, 2017 - NEB Application Filed </t>
    </r>
    <r>
      <rPr>
        <vertAlign val="superscript"/>
        <sz val="12"/>
        <rFont val="Times New Roman"/>
        <family val="1"/>
      </rPr>
      <t>51</t>
    </r>
    <r>
      <rPr>
        <sz val="12"/>
        <rFont val="Times New Roman"/>
        <family val="1"/>
      </rPr>
      <t xml:space="preserve">
</t>
    </r>
  </si>
  <si>
    <r>
      <t xml:space="preserve">Oct 22, 2013 - TTFP Presentation, 2013 Annual Plan </t>
    </r>
    <r>
      <rPr>
        <vertAlign val="superscript"/>
        <sz val="12"/>
        <rFont val="Times New Roman"/>
        <family val="1"/>
      </rPr>
      <t>52</t>
    </r>
    <r>
      <rPr>
        <sz val="12"/>
        <rFont val="Times New Roman"/>
        <family val="1"/>
      </rPr>
      <t xml:space="preserve">
Nov 8, 2013 - NEB Application Filed </t>
    </r>
    <r>
      <rPr>
        <vertAlign val="superscript"/>
        <sz val="12"/>
        <rFont val="Times New Roman"/>
        <family val="1"/>
      </rPr>
      <t>53</t>
    </r>
    <r>
      <rPr>
        <sz val="12"/>
        <rFont val="Times New Roman"/>
        <family val="1"/>
      </rPr>
      <t xml:space="preserve">
Mar 20, 2017 - NEB Variance Application </t>
    </r>
    <r>
      <rPr>
        <vertAlign val="superscript"/>
        <sz val="12"/>
        <rFont val="Times New Roman"/>
        <family val="1"/>
      </rPr>
      <t>54</t>
    </r>
    <r>
      <rPr>
        <sz val="12"/>
        <rFont val="Times New Roman"/>
        <family val="1"/>
      </rPr>
      <t xml:space="preserve">
</t>
    </r>
  </si>
  <si>
    <r>
      <t xml:space="preserve">Oct 22, 2013 - TTFP Presentation, 2013 Annual Plan </t>
    </r>
    <r>
      <rPr>
        <vertAlign val="superscript"/>
        <sz val="12"/>
        <rFont val="Times New Roman"/>
        <family val="1"/>
      </rPr>
      <t>52</t>
    </r>
    <r>
      <rPr>
        <sz val="12"/>
        <rFont val="Times New Roman"/>
        <family val="1"/>
      </rPr>
      <t xml:space="preserve">
Nov 8, 2013 - NEB Application Filed </t>
    </r>
    <r>
      <rPr>
        <vertAlign val="superscript"/>
        <sz val="12"/>
        <rFont val="Times New Roman"/>
        <family val="1"/>
      </rPr>
      <t>53</t>
    </r>
    <r>
      <rPr>
        <sz val="12"/>
        <rFont val="Times New Roman"/>
        <family val="1"/>
      </rPr>
      <t xml:space="preserve">
Mar 20, 2017 - NEB Variance Application </t>
    </r>
    <r>
      <rPr>
        <vertAlign val="superscript"/>
        <sz val="12"/>
        <rFont val="Times New Roman"/>
        <family val="1"/>
      </rPr>
      <t>54</t>
    </r>
    <r>
      <rPr>
        <sz val="12"/>
        <rFont val="Times New Roman"/>
        <family val="1"/>
      </rPr>
      <t xml:space="preserve">
Aug 7, 2018 - Appendix 2 Class Estimate Update
Apr 7, 2020 - Appendix 2 Update (Estimate at Complete)
</t>
    </r>
  </si>
  <si>
    <r>
      <t xml:space="preserve">Oct 22, 2013 - TTFP Presentation, 2013 Annual Plan </t>
    </r>
    <r>
      <rPr>
        <vertAlign val="superscript"/>
        <sz val="12"/>
        <rFont val="Times New Roman"/>
        <family val="1"/>
      </rPr>
      <t>52</t>
    </r>
    <r>
      <rPr>
        <sz val="12"/>
        <rFont val="Times New Roman"/>
        <family val="1"/>
      </rPr>
      <t xml:space="preserve">
Nov 8, 2013 - NEB Application Filed </t>
    </r>
    <r>
      <rPr>
        <vertAlign val="superscript"/>
        <sz val="12"/>
        <rFont val="Times New Roman"/>
        <family val="1"/>
      </rPr>
      <t>53</t>
    </r>
    <r>
      <rPr>
        <sz val="12"/>
        <rFont val="Times New Roman"/>
        <family val="1"/>
      </rPr>
      <t xml:space="preserve">
Mar 20, 2017 - NEB Variance Application </t>
    </r>
    <r>
      <rPr>
        <vertAlign val="superscript"/>
        <sz val="12"/>
        <rFont val="Times New Roman"/>
        <family val="1"/>
      </rPr>
      <t>54</t>
    </r>
    <r>
      <rPr>
        <sz val="12"/>
        <rFont val="Times New Roman"/>
        <family val="1"/>
      </rPr>
      <t xml:space="preserve">
</t>
    </r>
  </si>
  <si>
    <r>
      <t xml:space="preserve">Jul 21, 2017 - TTFP Facility Update
Dec 4, 2017 - TTFP Presentation, 2017 Annual Plan </t>
    </r>
    <r>
      <rPr>
        <vertAlign val="superscript"/>
        <sz val="12"/>
        <rFont val="Times New Roman"/>
        <family val="1"/>
      </rPr>
      <t>11</t>
    </r>
    <r>
      <rPr>
        <sz val="12"/>
        <rFont val="Times New Roman"/>
        <family val="1"/>
      </rPr>
      <t xml:space="preserve">
Feb 16, 2018 - NEB Application Filed </t>
    </r>
    <r>
      <rPr>
        <vertAlign val="superscript"/>
        <sz val="12"/>
        <rFont val="Times New Roman"/>
        <family val="1"/>
      </rPr>
      <t>62</t>
    </r>
    <r>
      <rPr>
        <sz val="12"/>
        <rFont val="Times New Roman"/>
        <family val="1"/>
      </rPr>
      <t xml:space="preserve">
Jan 2020 Appendix 2 Update (Estimate at Complete)
</t>
    </r>
  </si>
  <si>
    <r>
      <t xml:space="preserve">Oct 22, 2013 - TTFP Presentation, 2013 Annual Plan </t>
    </r>
    <r>
      <rPr>
        <vertAlign val="superscript"/>
        <sz val="12"/>
        <rFont val="Times New Roman"/>
        <family val="1"/>
      </rPr>
      <t>52</t>
    </r>
    <r>
      <rPr>
        <sz val="12"/>
        <rFont val="Times New Roman"/>
        <family val="1"/>
      </rPr>
      <t xml:space="preserve">
Oct 30, 2014 - TTFP Presentation, 2014 Annual Plan </t>
    </r>
    <r>
      <rPr>
        <vertAlign val="superscript"/>
        <sz val="12"/>
        <rFont val="Times New Roman"/>
        <family val="1"/>
      </rPr>
      <t>5</t>
    </r>
    <r>
      <rPr>
        <sz val="12"/>
        <rFont val="Times New Roman"/>
        <family val="1"/>
      </rPr>
      <t xml:space="preserve">
Jul 22, 2016 - TTFP Presentation (Filing/Scope Change)
Aug 18, 2016 - NEB Application Filed </t>
    </r>
    <r>
      <rPr>
        <vertAlign val="superscript"/>
        <sz val="12"/>
        <rFont val="Times New Roman"/>
        <family val="1"/>
      </rPr>
      <t>64</t>
    </r>
  </si>
  <si>
    <r>
      <t xml:space="preserve">Feb 1, 2019 - TTFP Notification
Feb 19, 2019 - NEB Application Filed </t>
    </r>
    <r>
      <rPr>
        <vertAlign val="superscript"/>
        <sz val="12"/>
        <rFont val="Times New Roman"/>
        <family val="1"/>
      </rPr>
      <t>67</t>
    </r>
    <r>
      <rPr>
        <sz val="12"/>
        <rFont val="Times New Roman"/>
        <family val="1"/>
      </rPr>
      <t xml:space="preserve">
</t>
    </r>
  </si>
  <si>
    <r>
      <t xml:space="preserve">Dec 4, 2017 - TTFP Presentation, 2017 Annual Plan </t>
    </r>
    <r>
      <rPr>
        <vertAlign val="superscript"/>
        <sz val="12"/>
        <rFont val="Times New Roman"/>
        <family val="1"/>
      </rPr>
      <t>11</t>
    </r>
  </si>
  <si>
    <r>
      <t xml:space="preserve">Nov 14, 2018 - TTFP Presentation, 2018 Annual Plan </t>
    </r>
    <r>
      <rPr>
        <vertAlign val="superscript"/>
        <sz val="12"/>
        <rFont val="Times New Roman"/>
        <family val="1"/>
      </rPr>
      <t>23</t>
    </r>
    <r>
      <rPr>
        <sz val="12"/>
        <rFont val="Times New Roman"/>
        <family val="1"/>
      </rPr>
      <t xml:space="preserve">
</t>
    </r>
  </si>
  <si>
    <r>
      <t xml:space="preserve">May 11, 2017 - TTFP Notification
May 26, 2017 - NEB Application Filed </t>
    </r>
    <r>
      <rPr>
        <vertAlign val="superscript"/>
        <sz val="12"/>
        <rFont val="Times New Roman"/>
        <family val="1"/>
      </rPr>
      <t xml:space="preserve">69 </t>
    </r>
    <r>
      <rPr>
        <sz val="12"/>
        <rFont val="Times New Roman"/>
        <family val="1"/>
      </rPr>
      <t xml:space="preserve">
</t>
    </r>
  </si>
  <si>
    <r>
      <t xml:space="preserve">Jul 21, 2017 - TTFP Facility Update
Oct 2, 2017 - NEB Application Filed </t>
    </r>
    <r>
      <rPr>
        <vertAlign val="superscript"/>
        <sz val="12"/>
        <rFont val="Times New Roman"/>
        <family val="1"/>
      </rPr>
      <t>71</t>
    </r>
    <r>
      <rPr>
        <sz val="12"/>
        <rFont val="Times New Roman"/>
        <family val="1"/>
      </rPr>
      <t xml:space="preserve">
Aug 7, 2018 - Appendix 2 Class Estimate Update
</t>
    </r>
  </si>
  <si>
    <r>
      <t xml:space="preserve">Aug 9, 2017 - TTFP Notification
Aug 29, 2017 - NEB Application Filed </t>
    </r>
    <r>
      <rPr>
        <vertAlign val="superscript"/>
        <sz val="12"/>
        <rFont val="Times New Roman"/>
        <family val="1"/>
      </rPr>
      <t>73</t>
    </r>
    <r>
      <rPr>
        <sz val="12"/>
        <rFont val="Times New Roman"/>
        <family val="1"/>
      </rPr>
      <t xml:space="preserve">
</t>
    </r>
  </si>
  <si>
    <r>
      <t xml:space="preserve">Dec 5, 2016 - TTFP Presentation, 2016 Annual Plan </t>
    </r>
    <r>
      <rPr>
        <vertAlign val="superscript"/>
        <sz val="12"/>
        <rFont val="Times New Roman"/>
        <family val="1"/>
      </rPr>
      <t>72</t>
    </r>
    <r>
      <rPr>
        <sz val="12"/>
        <rFont val="Times New Roman"/>
        <family val="1"/>
      </rPr>
      <t xml:space="preserve">
Sep 12, 2017 - TTFP Presentation (Scope/Status Update)
Nov 29, 2017 - NEB Application Filed </t>
    </r>
    <r>
      <rPr>
        <vertAlign val="superscript"/>
        <sz val="12"/>
        <rFont val="Times New Roman"/>
        <family val="1"/>
      </rPr>
      <t>75</t>
    </r>
    <r>
      <rPr>
        <sz val="12"/>
        <rFont val="Times New Roman"/>
        <family val="1"/>
      </rPr>
      <t xml:space="preserve">
Nov 19, 2019 - Appendix 2 Update (Estimate at Complete)
</t>
    </r>
  </si>
  <si>
    <r>
      <t xml:space="preserve">Jul 23, 2019 - TTFP Notification
Aug 12, 2019 - NEB Application filed </t>
    </r>
    <r>
      <rPr>
        <vertAlign val="superscript"/>
        <sz val="12"/>
        <rFont val="Times New Roman"/>
        <family val="1"/>
      </rPr>
      <t xml:space="preserve">76 </t>
    </r>
    <r>
      <rPr>
        <sz val="12"/>
        <rFont val="Times New Roman"/>
        <family val="1"/>
      </rPr>
      <t xml:space="preserve">
</t>
    </r>
  </si>
  <si>
    <r>
      <t xml:space="preserve">Jun 5, 2019 - TTFP Notification
Jul 8, 2019 - NEB Application Filed </t>
    </r>
    <r>
      <rPr>
        <vertAlign val="superscript"/>
        <sz val="12"/>
        <rFont val="Times New Roman"/>
        <family val="1"/>
      </rPr>
      <t>79</t>
    </r>
    <r>
      <rPr>
        <sz val="12"/>
        <rFont val="Times New Roman"/>
        <family val="1"/>
      </rPr>
      <t xml:space="preserve"> 
</t>
    </r>
  </si>
  <si>
    <r>
      <t xml:space="preserve">Oct 15, 2018 - TTFP Notification
Nov 13, 2018 - NEB Application Filed </t>
    </r>
    <r>
      <rPr>
        <vertAlign val="superscript"/>
        <sz val="12"/>
        <rFont val="Times New Roman"/>
        <family val="1"/>
      </rPr>
      <t>81</t>
    </r>
    <r>
      <rPr>
        <sz val="12"/>
        <rFont val="Times New Roman"/>
        <family val="1"/>
      </rPr>
      <t xml:space="preserve"> </t>
    </r>
  </si>
  <si>
    <r>
      <t xml:space="preserve">Nov 27, 2017 - TTFP Notification
Dec 19, 2017 - NEB Application Filed </t>
    </r>
    <r>
      <rPr>
        <vertAlign val="superscript"/>
        <sz val="12"/>
        <rFont val="Times New Roman"/>
        <family val="1"/>
      </rPr>
      <t>83</t>
    </r>
    <r>
      <rPr>
        <sz val="12"/>
        <rFont val="Times New Roman"/>
        <family val="1"/>
      </rPr>
      <t xml:space="preserve">
</t>
    </r>
  </si>
  <si>
    <r>
      <t xml:space="preserve">Dec 4, 2017 - TTFP Presentation, 2017 Annual Plan </t>
    </r>
    <r>
      <rPr>
        <vertAlign val="superscript"/>
        <sz val="12"/>
        <rFont val="Times New Roman"/>
        <family val="1"/>
      </rPr>
      <t>11</t>
    </r>
    <r>
      <rPr>
        <sz val="12"/>
        <rFont val="Times New Roman"/>
        <family val="1"/>
      </rPr>
      <t xml:space="preserve">
Nov 14, 2018 - TTFP Presentation, 2018 Annual Plan </t>
    </r>
    <r>
      <rPr>
        <vertAlign val="superscript"/>
        <sz val="12"/>
        <rFont val="Times New Roman"/>
        <family val="1"/>
      </rPr>
      <t>23</t>
    </r>
    <r>
      <rPr>
        <sz val="12"/>
        <rFont val="Times New Roman"/>
        <family val="1"/>
      </rPr>
      <t xml:space="preserve">
</t>
    </r>
  </si>
  <si>
    <r>
      <t xml:space="preserve">May 22, 2018 - TTFP Notification
Jun 11, 2018 - NEB Application Filed </t>
    </r>
    <r>
      <rPr>
        <vertAlign val="superscript"/>
        <sz val="12"/>
        <rFont val="Times New Roman"/>
        <family val="1"/>
      </rPr>
      <t>85</t>
    </r>
    <r>
      <rPr>
        <sz val="12"/>
        <rFont val="Times New Roman"/>
        <family val="1"/>
      </rPr>
      <t xml:space="preserve">
</t>
    </r>
  </si>
  <si>
    <r>
      <t xml:space="preserve">Jul 12, 2017 - TTFP Notification
Sep 27, 2017 - NEB Application Filed </t>
    </r>
    <r>
      <rPr>
        <vertAlign val="superscript"/>
        <sz val="12"/>
        <rFont val="Times New Roman"/>
        <family val="1"/>
      </rPr>
      <t>86</t>
    </r>
    <r>
      <rPr>
        <sz val="12"/>
        <rFont val="Times New Roman"/>
        <family val="1"/>
      </rPr>
      <t xml:space="preserve">
</t>
    </r>
  </si>
  <si>
    <r>
      <t xml:space="preserve">Mar 12, 2018 - TTFP Notification
Mar 28, 2018 - NEB Application Filed </t>
    </r>
    <r>
      <rPr>
        <vertAlign val="superscript"/>
        <sz val="12"/>
        <rFont val="Times New Roman"/>
        <family val="1"/>
      </rPr>
      <t>87</t>
    </r>
    <r>
      <rPr>
        <sz val="12"/>
        <rFont val="Times New Roman"/>
        <family val="1"/>
      </rPr>
      <t xml:space="preserve">
</t>
    </r>
  </si>
  <si>
    <r>
      <t xml:space="preserve">Mar 1, 2018 - TTFP Notification
Apr 11, 2018 - NEB Application Filed </t>
    </r>
    <r>
      <rPr>
        <vertAlign val="superscript"/>
        <sz val="12"/>
        <rFont val="Times New Roman"/>
        <family val="1"/>
      </rPr>
      <t>88</t>
    </r>
    <r>
      <rPr>
        <sz val="12"/>
        <rFont val="Times New Roman"/>
        <family val="1"/>
      </rPr>
      <t xml:space="preserve">
</t>
    </r>
  </si>
  <si>
    <r>
      <t xml:space="preserve">Nov 29, 2018 - TTFP Notification
Dec 18, 2018 - NEB Application Filed </t>
    </r>
    <r>
      <rPr>
        <vertAlign val="superscript"/>
        <sz val="12"/>
        <rFont val="Times New Roman"/>
        <family val="1"/>
      </rPr>
      <t>90</t>
    </r>
    <r>
      <rPr>
        <sz val="12"/>
        <rFont val="Times New Roman"/>
        <family val="1"/>
      </rPr>
      <t xml:space="preserve">
</t>
    </r>
  </si>
  <si>
    <t xml:space="preserve">Sales Meter Station </t>
  </si>
  <si>
    <t xml:space="preserve">Facility Category  </t>
  </si>
  <si>
    <t>Cancelled</t>
  </si>
  <si>
    <t>57 - ROT</t>
  </si>
  <si>
    <r>
      <t xml:space="preserve">Nov 12, 2019 - TTFP Presentation, 2019 Annual Plan </t>
    </r>
    <r>
      <rPr>
        <vertAlign val="superscript"/>
        <sz val="12"/>
        <rFont val="Times New Roman"/>
        <family val="1"/>
      </rPr>
      <t>32</t>
    </r>
    <r>
      <rPr>
        <sz val="12"/>
        <rFont val="Times New Roman"/>
        <family val="1"/>
      </rPr>
      <t xml:space="preserve">
Jun 1, 2020 - NEB Application Filed </t>
    </r>
    <r>
      <rPr>
        <vertAlign val="superscript"/>
        <sz val="12"/>
        <rFont val="Times New Roman"/>
        <family val="1"/>
      </rPr>
      <t xml:space="preserve">92 </t>
    </r>
    <r>
      <rPr>
        <sz val="12"/>
        <rFont val="Times New Roman"/>
        <family val="1"/>
      </rPr>
      <t xml:space="preserve">
</t>
    </r>
  </si>
  <si>
    <r>
      <t xml:space="preserve">Jan 21, 2020 - TTFP 2019 Annual Plan Update </t>
    </r>
    <r>
      <rPr>
        <vertAlign val="superscript"/>
        <sz val="12"/>
        <rFont val="Times New Roman"/>
        <family val="1"/>
      </rPr>
      <t xml:space="preserve">32
</t>
    </r>
    <r>
      <rPr>
        <sz val="12"/>
        <rFont val="Times New Roman"/>
        <family val="1"/>
      </rPr>
      <t xml:space="preserve">Jun 1, 2020 - NEB Application Filed </t>
    </r>
    <r>
      <rPr>
        <vertAlign val="superscript"/>
        <sz val="12"/>
        <rFont val="Times New Roman"/>
        <family val="1"/>
      </rPr>
      <t>92</t>
    </r>
    <r>
      <rPr>
        <sz val="12"/>
        <rFont val="Times New Roman"/>
        <family val="1"/>
      </rPr>
      <t xml:space="preserve">
</t>
    </r>
  </si>
  <si>
    <r>
      <t xml:space="preserve">Nov 12, 2019 - TTFP Presentation, 2019 Annual Plan </t>
    </r>
    <r>
      <rPr>
        <vertAlign val="superscript"/>
        <sz val="12"/>
        <rFont val="Times New Roman"/>
        <family val="1"/>
      </rPr>
      <t>32</t>
    </r>
    <r>
      <rPr>
        <sz val="12"/>
        <rFont val="Times New Roman"/>
        <family val="1"/>
      </rPr>
      <t xml:space="preserve">
Jun 1, 2020 - NEB Application Filed </t>
    </r>
    <r>
      <rPr>
        <vertAlign val="superscript"/>
        <sz val="12"/>
        <rFont val="Times New Roman"/>
        <family val="1"/>
      </rPr>
      <t>92</t>
    </r>
    <r>
      <rPr>
        <sz val="12"/>
        <rFont val="Times New Roman"/>
        <family val="1"/>
      </rPr>
      <t xml:space="preserve">
</t>
    </r>
  </si>
  <si>
    <t>NGTL West Path Delivery 2022 CER</t>
  </si>
  <si>
    <r>
      <t xml:space="preserve">Jul 21, 2017 - TTFP Facility Update
Dec 4, 2017 - TTFP Presentation, 2017 Annual Plan </t>
    </r>
    <r>
      <rPr>
        <vertAlign val="superscript"/>
        <sz val="12"/>
        <rFont val="Times New Roman"/>
        <family val="1"/>
      </rPr>
      <t xml:space="preserve">11
</t>
    </r>
    <r>
      <rPr>
        <sz val="12"/>
        <rFont val="Times New Roman"/>
        <family val="1"/>
      </rPr>
      <t xml:space="preserve">
Jun 4, 2018 - NEB Application Filed </t>
    </r>
    <r>
      <rPr>
        <vertAlign val="superscript"/>
        <sz val="12"/>
        <rFont val="Times New Roman"/>
        <family val="1"/>
      </rPr>
      <t>20</t>
    </r>
    <r>
      <rPr>
        <sz val="12"/>
        <rFont val="Times New Roman"/>
        <family val="1"/>
      </rPr>
      <t xml:space="preserve"> 
Jul 7, 2020 - Appendix 2 Update (Estimate at Complete)
</t>
    </r>
  </si>
  <si>
    <t>117 - ROT
118 - Class 4
144 - EAC</t>
  </si>
  <si>
    <t>Elevated prime contractor costs due to unfavourable market conditions</t>
  </si>
  <si>
    <t>662U
Ultrasonic Meter</t>
  </si>
  <si>
    <r>
      <t xml:space="preserve">Jul 21, 2017 - TTFP Facility Update
Nov 14, 2017 - TTFP Facility Update
Jun 20, 2018 - NEB Application Filed </t>
    </r>
    <r>
      <rPr>
        <vertAlign val="superscript"/>
        <sz val="12"/>
        <rFont val="Times New Roman"/>
        <family val="1"/>
      </rPr>
      <t>40</t>
    </r>
    <r>
      <rPr>
        <sz val="12"/>
        <rFont val="Times New Roman"/>
        <family val="1"/>
      </rPr>
      <t xml:space="preserve"> 
Jul 7, 2020 - Appendix 2 Update (Estimate at Complete)
</t>
    </r>
  </si>
  <si>
    <t>108 - ROT
155 - ROT
237 - Class 4
317 - EAC</t>
  </si>
  <si>
    <t>Cost increase related to unseasonably wet weather which impacted field productivity rate, significant spending on procurement/deployment of matting, as well as complications on the Wildhay and Athabasca HDD.</t>
  </si>
  <si>
    <t>Keephills Expansion (AP)</t>
  </si>
  <si>
    <t>Control Station
Meter Station</t>
  </si>
  <si>
    <t xml:space="preserve">
Keephills Expansion
 </t>
  </si>
  <si>
    <r>
      <t xml:space="preserve">Dec 7, 2015 - TTFP Presentation, 2015 Annual Plan </t>
    </r>
    <r>
      <rPr>
        <vertAlign val="superscript"/>
        <sz val="12"/>
        <rFont val="Times New Roman"/>
        <family val="1"/>
      </rPr>
      <t>16</t>
    </r>
    <r>
      <rPr>
        <sz val="12"/>
        <rFont val="Times New Roman"/>
        <family val="1"/>
      </rPr>
      <t xml:space="preserve">
Aug 16, 2016 - TTFP Presentation (Status Update/Deferral)
Jul 21, 2017 - TTFP Facility Update
Dec 4, 2017 - TTFP Presentation, 2017 Annual Plan </t>
    </r>
    <r>
      <rPr>
        <vertAlign val="superscript"/>
        <sz val="12"/>
        <rFont val="Times New Roman"/>
        <family val="1"/>
      </rPr>
      <t>11</t>
    </r>
    <r>
      <rPr>
        <sz val="12"/>
        <rFont val="Times New Roman"/>
        <family val="1"/>
      </rPr>
      <t xml:space="preserve">
Oct 30, 2018 - NEB Application Filed </t>
    </r>
    <r>
      <rPr>
        <vertAlign val="superscript"/>
        <sz val="12"/>
        <rFont val="Times New Roman"/>
        <family val="1"/>
      </rPr>
      <t>49</t>
    </r>
    <r>
      <rPr>
        <sz val="12"/>
        <rFont val="Times New Roman"/>
        <family val="1"/>
      </rPr>
      <t xml:space="preserve"> 
Jul 7, 2020 - Appendix 2 Update (Estimate at Complete)
</t>
    </r>
  </si>
  <si>
    <t>200 - ROT
193 - ROT
170 - Class 4
165 - EAC</t>
  </si>
  <si>
    <r>
      <t xml:space="preserve">Oct 22, 2013 - TTFP Presentation, 2013 Annual Plan </t>
    </r>
    <r>
      <rPr>
        <vertAlign val="superscript"/>
        <sz val="12"/>
        <rFont val="Times New Roman"/>
        <family val="1"/>
      </rPr>
      <t>52</t>
    </r>
    <r>
      <rPr>
        <sz val="12"/>
        <rFont val="Times New Roman"/>
        <family val="1"/>
      </rPr>
      <t xml:space="preserve">
Nov 8, 2013 - NEB Application Filed </t>
    </r>
    <r>
      <rPr>
        <vertAlign val="superscript"/>
        <sz val="12"/>
        <rFont val="Times New Roman"/>
        <family val="1"/>
      </rPr>
      <t>53</t>
    </r>
    <r>
      <rPr>
        <sz val="12"/>
        <rFont val="Times New Roman"/>
        <family val="1"/>
      </rPr>
      <t xml:space="preserve">
Mar 20, 2017 - NEB Variance Application </t>
    </r>
    <r>
      <rPr>
        <vertAlign val="superscript"/>
        <sz val="12"/>
        <rFont val="Times New Roman"/>
        <family val="1"/>
      </rPr>
      <t>54</t>
    </r>
    <r>
      <rPr>
        <sz val="12"/>
        <rFont val="Times New Roman"/>
        <family val="1"/>
      </rPr>
      <t xml:space="preserve">
Aug 7, 2018 - Appendix 2 Class Estimate Update
Jul 7, 2020 - Appendix 2 Update (Estimate at Complete)
</t>
    </r>
  </si>
  <si>
    <t>70 - ROT
86 - Class 4
94 - Class 4
74 - EAC</t>
  </si>
  <si>
    <t>Lower costs due to repurposing of existing assets as well as execution efficiencies</t>
  </si>
  <si>
    <r>
      <t xml:space="preserve">Mar 14, 2017 - TTFP Update
Jun 13, 2017 - TTFP Update
Jul 21, 2017 - TTFP Facility Update
Dec 4, 2017 - TTFP Presentation, 2017 Annual Plan </t>
    </r>
    <r>
      <rPr>
        <vertAlign val="superscript"/>
        <sz val="12"/>
        <rFont val="Times New Roman"/>
        <family val="1"/>
      </rPr>
      <t>11</t>
    </r>
    <r>
      <rPr>
        <sz val="12"/>
        <rFont val="Times New Roman"/>
        <family val="1"/>
      </rPr>
      <t xml:space="preserve">
Feb 16, 2018 - NEB Application Filed </t>
    </r>
    <r>
      <rPr>
        <vertAlign val="superscript"/>
        <sz val="12"/>
        <rFont val="Times New Roman"/>
        <family val="1"/>
      </rPr>
      <t>62</t>
    </r>
    <r>
      <rPr>
        <sz val="12"/>
        <rFont val="Times New Roman"/>
        <family val="1"/>
      </rPr>
      <t xml:space="preserve">
Jul 7, 2020 - Appendix 2 Update (Estimate at Complete)
</t>
    </r>
  </si>
  <si>
    <t>Prime change orders, internal costs, and project schedule changes due to weather delays, piping alignment challenges, hydrotest delays and new Contractor onboarding resulted in increased costs for the project</t>
  </si>
  <si>
    <t>5.4 km NPS 8
3 Delivery Stations</t>
  </si>
  <si>
    <r>
      <t xml:space="preserve">Oct 30, 2014 - TTFP Presentation
Dec 4, 2018 – AUC Project Update Filed </t>
    </r>
    <r>
      <rPr>
        <vertAlign val="superscript"/>
        <sz val="12"/>
        <rFont val="Times New Roman"/>
        <family val="1"/>
      </rPr>
      <t>82</t>
    </r>
    <r>
      <rPr>
        <sz val="12"/>
        <rFont val="Times New Roman"/>
        <family val="1"/>
      </rPr>
      <t xml:space="preserve">
Jun 16, 2020 - AUC Project Update Filed </t>
    </r>
    <r>
      <rPr>
        <vertAlign val="superscript"/>
        <sz val="12"/>
        <rFont val="Times New Roman"/>
        <family val="1"/>
      </rPr>
      <t xml:space="preserve">95 </t>
    </r>
    <r>
      <rPr>
        <sz val="12"/>
        <rFont val="Times New Roman"/>
        <family val="1"/>
      </rPr>
      <t xml:space="preserve">
</t>
    </r>
  </si>
  <si>
    <t>(GRA) AUC Project Update Filed</t>
  </si>
  <si>
    <r>
      <t xml:space="preserve">Jul 21, 2017 - TTFP Facility Update
Dec 4, 2017 - TTFP Presentation, 2017 Annual Plan </t>
    </r>
    <r>
      <rPr>
        <vertAlign val="superscript"/>
        <sz val="12"/>
        <rFont val="Times New Roman"/>
        <family val="1"/>
      </rPr>
      <t>11</t>
    </r>
    <r>
      <rPr>
        <sz val="12"/>
        <rFont val="Times New Roman"/>
        <family val="1"/>
      </rPr>
      <t xml:space="preserve">
Feb 12, 2018 - NEB Application Filed </t>
    </r>
    <r>
      <rPr>
        <vertAlign val="superscript"/>
        <sz val="12"/>
        <rFont val="Times New Roman"/>
        <family val="1"/>
      </rPr>
      <t>84</t>
    </r>
    <r>
      <rPr>
        <sz val="12"/>
        <rFont val="Times New Roman"/>
        <family val="1"/>
      </rPr>
      <t xml:space="preserve">
Jul 7, 2020 - Appendix 2 Update (Estimate at Complete)
</t>
    </r>
  </si>
  <si>
    <t>132 - ROT
106 - Class 4
101 - EAC</t>
  </si>
  <si>
    <r>
      <t xml:space="preserve">Jul 21, 2017 - TTFP Facility Update
Dec 4, 2017 - TTFP Presentation, 2017 Annual Plan </t>
    </r>
    <r>
      <rPr>
        <vertAlign val="superscript"/>
        <sz val="12"/>
        <rFont val="Times New Roman"/>
        <family val="1"/>
      </rPr>
      <t>11</t>
    </r>
    <r>
      <rPr>
        <sz val="12"/>
        <rFont val="Times New Roman"/>
        <family val="1"/>
      </rPr>
      <t xml:space="preserve">
Mar 8, 2018 - NEB Application Filed </t>
    </r>
    <r>
      <rPr>
        <vertAlign val="superscript"/>
        <sz val="12"/>
        <rFont val="Times New Roman"/>
        <family val="1"/>
      </rPr>
      <t>89</t>
    </r>
    <r>
      <rPr>
        <sz val="12"/>
        <rFont val="Times New Roman"/>
        <family val="1"/>
      </rPr>
      <t xml:space="preserve">
Approved Aug 30, 2018
Jul 7, 2020 - Appendix 2 Update (Estimate at Complete)
</t>
    </r>
  </si>
  <si>
    <t>116 - ROT
99 - Class 4
102 - EAC</t>
  </si>
  <si>
    <t xml:space="preserve">Summary: </t>
  </si>
  <si>
    <t>Total Costs by In-Service Year *</t>
  </si>
  <si>
    <t xml:space="preserve">
58 km NPS 36 
33 km NPS 36</t>
  </si>
  <si>
    <t xml:space="preserve">
 April 2017
April 2018</t>
  </si>
  <si>
    <t xml:space="preserve">
In-Service 
In-Service 
</t>
  </si>
  <si>
    <t xml:space="preserve">Approved </t>
  </si>
  <si>
    <t xml:space="preserve"> Date of Status </t>
  </si>
  <si>
    <t>In-Service</t>
  </si>
  <si>
    <t>Applied for</t>
  </si>
  <si>
    <t>Denied</t>
  </si>
  <si>
    <t xml:space="preserve"> Nov 7, 2019
Nov 9, 2019</t>
  </si>
  <si>
    <t xml:space="preserve">
In-Service
In-Service
</t>
  </si>
  <si>
    <t>Mar 25, 2019
Jun 4, 2019</t>
  </si>
  <si>
    <t>In-Service
In-Service</t>
  </si>
  <si>
    <t xml:space="preserve">Aug 16, 2017 - AUC Application filed
</t>
  </si>
  <si>
    <t xml:space="preserve">Installation (AP) </t>
  </si>
  <si>
    <t>2017 NGTL System Expansion Project:
Northwest Mainline Loop (Boundary Lake Section)</t>
  </si>
  <si>
    <r>
      <rPr>
        <u/>
        <sz val="9"/>
        <rFont val="Times New Roman"/>
        <family val="1"/>
      </rPr>
      <t>Meter Stations w/Laterals</t>
    </r>
    <r>
      <rPr>
        <sz val="9"/>
        <rFont val="Times New Roman"/>
        <family val="1"/>
      </rPr>
      <t xml:space="preserve">
Acadia East
Acadia North
Acadia Valley
Bear Canyon West
Big Bend East
Blueberry Hill
Blue Jay 
Donatville
Hines Creek
Hines Creek West
Last Lake
Lawrence Lake 
Manir
Mills
Tangent East
</t>
    </r>
    <r>
      <rPr>
        <u/>
        <sz val="9"/>
        <rFont val="Times New Roman"/>
        <family val="1"/>
      </rPr>
      <t>Stand-Alone Meters</t>
    </r>
    <r>
      <rPr>
        <sz val="9"/>
        <rFont val="Times New Roman"/>
        <family val="1"/>
      </rPr>
      <t xml:space="preserve">
Elinor Lake East
Mega River
Mega River No. 2
Rod Lake
Rod Lake Sales
Rossbear Lake
Snowfall Creek
Squirrel Mountain
Owl Lake South
Owl Lake South No. 2
Owl Lake South No. 3
</t>
    </r>
    <r>
      <rPr>
        <u/>
        <sz val="9"/>
        <rFont val="Times New Roman"/>
        <family val="1"/>
      </rPr>
      <t>Stand-Alone Laterals</t>
    </r>
    <r>
      <rPr>
        <sz val="9"/>
        <rFont val="Times New Roman"/>
        <family val="1"/>
      </rPr>
      <t xml:space="preserve">
Alderson Lateral
Kaybob South Lateral
McNeill X-Over</t>
    </r>
  </si>
  <si>
    <r>
      <t xml:space="preserve">Jun 16, 2020 – GRA Application Filed </t>
    </r>
    <r>
      <rPr>
        <vertAlign val="superscript"/>
        <sz val="12"/>
        <rFont val="Times New Roman"/>
        <family val="1"/>
      </rPr>
      <t>96</t>
    </r>
  </si>
  <si>
    <t>Gleichen-Cluny GRA Filed</t>
  </si>
  <si>
    <r>
      <t xml:space="preserve">Oct 22, 2013 - TTFP Presentation, 2013 Annual Plan </t>
    </r>
    <r>
      <rPr>
        <vertAlign val="superscript"/>
        <sz val="12"/>
        <rFont val="Times New Roman"/>
        <family val="1"/>
      </rPr>
      <t>52</t>
    </r>
    <r>
      <rPr>
        <sz val="12"/>
        <rFont val="Times New Roman"/>
        <family val="1"/>
      </rPr>
      <t xml:space="preserve">
Nov 8, 2013 - NEB Application Filed </t>
    </r>
    <r>
      <rPr>
        <vertAlign val="superscript"/>
        <sz val="12"/>
        <rFont val="Times New Roman"/>
        <family val="1"/>
      </rPr>
      <t>53</t>
    </r>
    <r>
      <rPr>
        <sz val="12"/>
        <rFont val="Times New Roman"/>
        <family val="1"/>
      </rPr>
      <t xml:space="preserve">
Mar 20, 2017 - NEB Variance Application </t>
    </r>
    <r>
      <rPr>
        <vertAlign val="superscript"/>
        <sz val="12"/>
        <rFont val="Times New Roman"/>
        <family val="1"/>
      </rPr>
      <t>54</t>
    </r>
    <r>
      <rPr>
        <sz val="12"/>
        <rFont val="Times New Roman"/>
        <family val="1"/>
      </rPr>
      <t xml:space="preserve">
Aug 7, 2018 - Appendix 2 Class Estimate Update
Jul 7, 2020 - Appendix 2 Update (Estimate at Complete)
</t>
    </r>
  </si>
  <si>
    <t>103 - ROT
135 - Class 4
131 - Class 3
110 - EAC</t>
  </si>
  <si>
    <t xml:space="preserve">Report Updates </t>
  </si>
  <si>
    <t xml:space="preserve">Elevated prime contractor costs due to unfavourable market conditions. </t>
  </si>
  <si>
    <t>59 - ROT
77 - Class 4
84 - EAC</t>
  </si>
  <si>
    <t>176 - ROT
189 - Class 4
183 - EAC</t>
  </si>
  <si>
    <r>
      <t xml:space="preserve">Dec 4, 2017 - TTFP Presentation, 2017 Annual Plan </t>
    </r>
    <r>
      <rPr>
        <vertAlign val="superscript"/>
        <sz val="12"/>
        <rFont val="Times New Roman"/>
        <family val="1"/>
      </rPr>
      <t>11</t>
    </r>
    <r>
      <rPr>
        <sz val="12"/>
        <rFont val="Times New Roman"/>
        <family val="1"/>
      </rPr>
      <t xml:space="preserve">
Jun 4, 2018 - NEB Application Filed </t>
    </r>
    <r>
      <rPr>
        <vertAlign val="superscript"/>
        <sz val="12"/>
        <rFont val="Times New Roman"/>
        <family val="1"/>
      </rPr>
      <t>20</t>
    </r>
    <r>
      <rPr>
        <sz val="12"/>
        <rFont val="Times New Roman"/>
        <family val="1"/>
      </rPr>
      <t xml:space="preserve"> 
Aug 11, 2020 - Appendix 2 Update (Estimate at Complete)
</t>
    </r>
  </si>
  <si>
    <r>
      <t xml:space="preserve">Jul 21, 2017 - TTFP Facility Update
Dec 4, 2017 - TTFP Presentation, 2017 Annual Plan </t>
    </r>
    <r>
      <rPr>
        <vertAlign val="superscript"/>
        <sz val="12"/>
        <rFont val="Times New Roman"/>
        <family val="1"/>
      </rPr>
      <t>11</t>
    </r>
    <r>
      <rPr>
        <sz val="12"/>
        <rFont val="Times New Roman"/>
        <family val="1"/>
      </rPr>
      <t xml:space="preserve">
Feb 12, 2018 - NEB Application Filed </t>
    </r>
    <r>
      <rPr>
        <vertAlign val="superscript"/>
        <sz val="12"/>
        <rFont val="Times New Roman"/>
        <family val="1"/>
      </rPr>
      <t>84</t>
    </r>
    <r>
      <rPr>
        <sz val="12"/>
        <rFont val="Times New Roman"/>
        <family val="1"/>
      </rPr>
      <t xml:space="preserve">
Aug 11, 2020 - Appendix 2 Update (Estimate at Complete)
</t>
    </r>
  </si>
  <si>
    <t>Delayed regulatory approval impacted cost and execution plans. Elevated prime contractor costs due to unfavorable market conditions.</t>
  </si>
  <si>
    <t>Unanticipated complexities associated with brownfield site. Wildfire activity impacted cost and execution plans.</t>
  </si>
  <si>
    <t>120 - ROT
116 - Class 5
164 - Class 3</t>
  </si>
  <si>
    <t>166 - ROT
116 - Class 5
153 - Class 3</t>
  </si>
  <si>
    <t>16
17
17
52 - EAC</t>
  </si>
  <si>
    <r>
      <t xml:space="preserve">Feb 13, 2018 - TTFP Facility Update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 xml:space="preserve">10
</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</si>
  <si>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 xml:space="preserve">10
</t>
    </r>
    <r>
      <rPr>
        <sz val="12"/>
        <rFont val="Times New Roman"/>
        <family val="1"/>
      </rPr>
      <t xml:space="preserve">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</si>
  <si>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Feb 13, 2018 - TTFP Facility Update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10</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</si>
  <si>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 xml:space="preserve">10
</t>
    </r>
    <r>
      <rPr>
        <sz val="12"/>
        <rFont val="Times New Roman"/>
        <family val="1"/>
      </rPr>
      <t xml:space="preserve">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</si>
  <si>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Feb 13, 2018 - TTFP Facility Update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10</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</si>
  <si>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 xml:space="preserve">10
</t>
    </r>
    <r>
      <rPr>
        <sz val="12"/>
        <rFont val="Times New Roman"/>
        <family val="1"/>
      </rPr>
      <t xml:space="preserve">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</si>
  <si>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10</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</si>
  <si>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Feb 13, 2018 - TTFP Facility Update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10</t>
    </r>
    <r>
      <rPr>
        <sz val="12"/>
        <rFont val="Times New Roman"/>
        <family val="1"/>
      </rPr>
      <t xml:space="preserve">
Sep 8, 2020 - Facility Status Class Estimate Update
</t>
    </r>
  </si>
  <si>
    <r>
      <t xml:space="preserve">Jul 21, 2017 - TTFP Facility Update
Dec 4, 2017 - TTFP Presentation, 2017 Annual Plan </t>
    </r>
    <r>
      <rPr>
        <vertAlign val="superscript"/>
        <sz val="12"/>
        <rFont val="Times New Roman"/>
        <family val="1"/>
      </rPr>
      <t>11</t>
    </r>
    <r>
      <rPr>
        <sz val="12"/>
        <rFont val="Times New Roman"/>
        <family val="1"/>
      </rPr>
      <t xml:space="preserv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10</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</si>
  <si>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10</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</si>
  <si>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11</t>
    </r>
    <r>
      <rPr>
        <sz val="12"/>
        <rFont val="Times New Roman"/>
        <family val="1"/>
      </rPr>
      <t xml:space="preserve">
Jun 20, 2018 - NEB Application Filed </t>
    </r>
    <r>
      <rPr>
        <vertAlign val="superscript"/>
        <sz val="12"/>
        <rFont val="Times New Roman"/>
        <family val="1"/>
      </rPr>
      <t>9</t>
    </r>
    <r>
      <rPr>
        <sz val="12"/>
        <rFont val="Times New Roman"/>
        <family val="1"/>
      </rPr>
      <t xml:space="preserve">
Feb 19, 2020 – CER Recommendation </t>
    </r>
    <r>
      <rPr>
        <vertAlign val="superscript"/>
        <sz val="12"/>
        <rFont val="Times New Roman"/>
        <family val="1"/>
      </rPr>
      <t>10</t>
    </r>
    <r>
      <rPr>
        <sz val="12"/>
        <rFont val="Times New Roman"/>
        <family val="1"/>
      </rPr>
      <t xml:space="preserve">
Sep 8, 2020 - Facility Status Class Estimate Update
</t>
    </r>
  </si>
  <si>
    <r>
      <t xml:space="preserve">Dec 7, 2015 - TTFP Presentation, 2015 Annual Plan </t>
    </r>
    <r>
      <rPr>
        <vertAlign val="superscript"/>
        <sz val="11"/>
        <rFont val="Times New Roman"/>
        <family val="1"/>
      </rPr>
      <t>16</t>
    </r>
    <r>
      <rPr>
        <sz val="11"/>
        <rFont val="Times New Roman"/>
        <family val="1"/>
      </rPr>
      <t xml:space="preserve">
Aug 16, 2016 - TTFP Presentation (Status Update/Deferral)
Mar 14, 2017 - TTFP Update
Jun 13, 2017 - TTFP Update
Jul 21, 2017 - TTFP Facility Update
Dec 4, 2017 - TTFP Presentation, 2017 Annual Plan </t>
    </r>
    <r>
      <rPr>
        <vertAlign val="superscript"/>
        <sz val="11"/>
        <rFont val="Times New Roman"/>
        <family val="1"/>
      </rPr>
      <t>11</t>
    </r>
    <r>
      <rPr>
        <sz val="11"/>
        <rFont val="Times New Roman"/>
        <family val="1"/>
      </rPr>
      <t xml:space="preserve">
Feb 16, 2018 - NEB Application Filed </t>
    </r>
    <r>
      <rPr>
        <vertAlign val="superscript"/>
        <sz val="11"/>
        <rFont val="Times New Roman"/>
        <family val="1"/>
      </rPr>
      <t>62</t>
    </r>
    <r>
      <rPr>
        <sz val="11"/>
        <rFont val="Times New Roman"/>
        <family val="1"/>
      </rPr>
      <t xml:space="preserve">
Sep 8, 2020 - Facility Status Update (Estimate at Complete)
</t>
    </r>
  </si>
  <si>
    <t>Acquisition</t>
  </si>
  <si>
    <t>Pioneer Pipeline Asset Purchase 
(AP)</t>
  </si>
  <si>
    <t>131 km NPS 20</t>
  </si>
  <si>
    <r>
      <t xml:space="preserve">Meter Stations w/Laterals
</t>
    </r>
    <r>
      <rPr>
        <sz val="11"/>
        <rFont val="Times New Roman"/>
        <family val="1"/>
      </rPr>
      <t xml:space="preserve">AECO A
AECO I
Andrew
Chard
Donnelly
Esther Border
Meadow Creek
Mons Lake
Mons Lake East
Princess South
Retlaw
Rock Island Lake
Rumsey West
Saddle Lake West
West Viking
</t>
    </r>
    <r>
      <rPr>
        <u/>
        <sz val="11"/>
        <rFont val="Times New Roman"/>
        <family val="1"/>
      </rPr>
      <t xml:space="preserve">
Stand-Alone Meter Stations
</t>
    </r>
    <r>
      <rPr>
        <sz val="11"/>
        <rFont val="Times New Roman"/>
        <family val="1"/>
      </rPr>
      <t xml:space="preserve">Rock Island Lake 
South No. 2
</t>
    </r>
    <r>
      <rPr>
        <u/>
        <sz val="11"/>
        <rFont val="Times New Roman"/>
        <family val="1"/>
      </rPr>
      <t xml:space="preserve">Stand-Alone Laterals
</t>
    </r>
    <r>
      <rPr>
        <sz val="11"/>
        <rFont val="Times New Roman"/>
        <family val="1"/>
      </rPr>
      <t xml:space="preserve">Boundary Lake South
Flat Lake Lateral Ext.
Marten Hills
White Earth Creek
</t>
    </r>
    <r>
      <rPr>
        <u/>
        <sz val="11"/>
        <rFont val="Times New Roman"/>
        <family val="1"/>
      </rPr>
      <t xml:space="preserve">
</t>
    </r>
  </si>
  <si>
    <t>10.8 km NPS 8 
2.4 km NPS 6
Control Station 
3 Delivery Stations</t>
  </si>
  <si>
    <r>
      <t xml:space="preserve">Aug 7, 2018 - TTFP Notification
Jul 30, 2018 - GRA Application Filed </t>
    </r>
    <r>
      <rPr>
        <vertAlign val="superscript"/>
        <sz val="12"/>
        <rFont val="Times New Roman"/>
        <family val="1"/>
      </rPr>
      <t>45</t>
    </r>
    <r>
      <rPr>
        <sz val="12"/>
        <rFont val="Times New Roman"/>
        <family val="1"/>
      </rPr>
      <t xml:space="preserve">
Jun 16, 2020 - GRA Application Filed</t>
    </r>
    <r>
      <rPr>
        <vertAlign val="superscript"/>
        <sz val="12"/>
        <rFont val="Times New Roman"/>
        <family val="1"/>
      </rPr>
      <t xml:space="preserve">97
</t>
    </r>
  </si>
  <si>
    <t xml:space="preserve">3.2
4.1
</t>
  </si>
  <si>
    <t xml:space="preserve">North Montney Project:
Aitken Creek Compressor Station </t>
  </si>
  <si>
    <t xml:space="preserve">North Montney Project:
Groundbirch Compressor Station </t>
  </si>
  <si>
    <t>Lower construction costs due to execution efficiencies, improved equipment costs, and risk mitigation</t>
  </si>
  <si>
    <r>
      <t xml:space="preserve">Oct 22, 2013 - TTFP Presentation, 2013 Annual Plan </t>
    </r>
    <r>
      <rPr>
        <vertAlign val="superscript"/>
        <sz val="12"/>
        <rFont val="Times New Roman"/>
        <family val="1"/>
      </rPr>
      <t>52</t>
    </r>
    <r>
      <rPr>
        <sz val="12"/>
        <rFont val="Times New Roman"/>
        <family val="1"/>
      </rPr>
      <t xml:space="preserve">
Nov 8, 2013 - NEB Application Filed </t>
    </r>
    <r>
      <rPr>
        <vertAlign val="superscript"/>
        <sz val="12"/>
        <rFont val="Times New Roman"/>
        <family val="1"/>
      </rPr>
      <t>53</t>
    </r>
    <r>
      <rPr>
        <sz val="12"/>
        <rFont val="Times New Roman"/>
        <family val="1"/>
      </rPr>
      <t xml:space="preserve">
Mar 20, 2017 - NEB Variance Application </t>
    </r>
    <r>
      <rPr>
        <vertAlign val="superscript"/>
        <sz val="12"/>
        <rFont val="Times New Roman"/>
        <family val="1"/>
      </rPr>
      <t>54</t>
    </r>
    <r>
      <rPr>
        <sz val="12"/>
        <rFont val="Times New Roman"/>
        <family val="1"/>
      </rPr>
      <t xml:space="preserve">
Aug 7, 2018 - Appendix 2 Class Estimate Update
Aug 11, 2020 - Appendix 2 Update (Estimate at Complete)
</t>
    </r>
  </si>
  <si>
    <t xml:space="preserve">North Montney Project:
North Montney Mainline (Kahta Section - South) </t>
  </si>
  <si>
    <t xml:space="preserve">North Montney Project:
North Montney Mainline (Kahta Section - North) </t>
  </si>
  <si>
    <t>270 - ROT
287 - Class 5
315 - Class 3</t>
  </si>
  <si>
    <t>156 - ROT
179 - Class 5
285 - Class 3</t>
  </si>
  <si>
    <t>232 - ROT
232 - Class 5
274 - Class 3</t>
  </si>
  <si>
    <t>73 - ROT
80 - Class 5
117 - Class 3</t>
  </si>
  <si>
    <t>332 - ROT
377 - Class 5
530 - Class 3</t>
  </si>
  <si>
    <t>298 - ROT
327 - Class 5
409 - Class 3</t>
  </si>
  <si>
    <t>152 - ROT
187 - Class 5
235 - Class 3</t>
  </si>
  <si>
    <t xml:space="preserve">
5
5
4 - Class 3</t>
  </si>
  <si>
    <t>145 - ROT
119 - Class 5
149 - Class 3</t>
  </si>
  <si>
    <t>41 - Class 5
42 - Class 5
40 - Class 4
41 - EAC</t>
  </si>
  <si>
    <t xml:space="preserve">North Montney Project:
North Montney Mainline (Aitken Creek Section) </t>
  </si>
  <si>
    <t>762 - ROT
930 - Class 4
1,270 - Class 3
1,400 - EAC</t>
  </si>
  <si>
    <t xml:space="preserve">
174 - Class 4
196 - Class 4
204 - EAC</t>
  </si>
  <si>
    <t>North Montney Project:
Saturn Compressor 
Station Unit 2</t>
  </si>
  <si>
    <t>North Montney Project:
Saturn Compressor
Station</t>
  </si>
  <si>
    <t>100 - ROT
89 - ROT
81 - Class 4
100 - EAC</t>
  </si>
  <si>
    <t xml:space="preserve">North Path Delivery Project:
Northwest Mainline Loop No. 2 (Bear Canyon North Section) </t>
  </si>
  <si>
    <r>
      <t xml:space="preserve">Jul 21, 2017 - TTFP Facility Update
Dec 4, 2017 - TTFP Presentation, 2017 Annual Plan </t>
    </r>
    <r>
      <rPr>
        <vertAlign val="superscript"/>
        <sz val="12"/>
        <rFont val="Times New Roman"/>
        <family val="1"/>
      </rPr>
      <t>11</t>
    </r>
    <r>
      <rPr>
        <sz val="12"/>
        <rFont val="Times New Roman"/>
        <family val="1"/>
      </rPr>
      <t xml:space="preserve">
Dec 15, 2017 - NEB Application Filed </t>
    </r>
    <r>
      <rPr>
        <vertAlign val="superscript"/>
        <sz val="12"/>
        <rFont val="Times New Roman"/>
        <family val="1"/>
      </rPr>
      <t>63</t>
    </r>
    <r>
      <rPr>
        <sz val="12"/>
        <rFont val="Times New Roman"/>
        <family val="1"/>
      </rPr>
      <t xml:space="preserve">
Jun 4, 2019 Appendix 2 Update (Estimate at Complete)
</t>
    </r>
  </si>
  <si>
    <r>
      <t xml:space="preserve">Nov 6, 2017 - TTFP Notification
Nov 22, 2017 - NEB Application Filed </t>
    </r>
    <r>
      <rPr>
        <vertAlign val="superscript"/>
        <sz val="12"/>
        <rFont val="Times New Roman"/>
        <family val="1"/>
      </rPr>
      <t xml:space="preserve">70 </t>
    </r>
    <r>
      <rPr>
        <sz val="12"/>
        <rFont val="Times New Roman"/>
        <family val="1"/>
      </rPr>
      <t xml:space="preserve">
</t>
    </r>
  </si>
  <si>
    <t>96 - ROT
98 - Class 4
130 - Class 3
134 - EAC</t>
  </si>
  <si>
    <t xml:space="preserve">101 - ROT
118 - Class 4
142 - Class 3
156 - EAC
</t>
  </si>
  <si>
    <r>
      <t xml:space="preserve">Feb 14, 2017 - TTFP Update
Jul 21, 2017 - TTFP Facility Update
Oct 2, 2017 - NEB Application Filed </t>
    </r>
    <r>
      <rPr>
        <vertAlign val="superscript"/>
        <sz val="12"/>
        <rFont val="Times New Roman"/>
        <family val="1"/>
      </rPr>
      <t>71</t>
    </r>
    <r>
      <rPr>
        <sz val="12"/>
        <rFont val="Times New Roman"/>
        <family val="1"/>
      </rPr>
      <t xml:space="preserve">
Aug 7, 2018 - Appendix 2 Class Estimate Update
Jan 7, 2020 Appendix 2 Update (Estimate at Complete)
</t>
    </r>
  </si>
  <si>
    <r>
      <t xml:space="preserve">Dec 5, 2016 - TTFP Notification, 2016 Annual Plan </t>
    </r>
    <r>
      <rPr>
        <vertAlign val="superscript"/>
        <sz val="12"/>
        <rFont val="Times New Roman"/>
        <family val="1"/>
      </rPr>
      <t>72</t>
    </r>
    <r>
      <rPr>
        <sz val="12"/>
        <rFont val="Times New Roman"/>
        <family val="1"/>
      </rPr>
      <t xml:space="preserve">
Oct 2, 2017 - NEB Application Filed </t>
    </r>
    <r>
      <rPr>
        <vertAlign val="superscript"/>
        <sz val="12"/>
        <rFont val="Times New Roman"/>
        <family val="1"/>
      </rPr>
      <t>71</t>
    </r>
    <r>
      <rPr>
        <sz val="12"/>
        <rFont val="Times New Roman"/>
        <family val="1"/>
      </rPr>
      <t xml:space="preserve">
Aug 7, 2018 - Appendix 2 Class Estimate Update
Jan 7, 2020 - Appendix 2 Update (Estimate at Complete)
</t>
    </r>
  </si>
  <si>
    <r>
      <t xml:space="preserve">Feb 13, 2018 - TTFP Facility Update
Aug 23, 2019 - NEB Application Filed </t>
    </r>
    <r>
      <rPr>
        <vertAlign val="superscript"/>
        <sz val="12"/>
        <rFont val="Times New Roman"/>
        <family val="1"/>
      </rPr>
      <t>22</t>
    </r>
    <r>
      <rPr>
        <sz val="12"/>
        <rFont val="Times New Roman"/>
        <family val="1"/>
      </rPr>
      <t xml:space="preserve">
</t>
    </r>
  </si>
  <si>
    <r>
      <t xml:space="preserve">Aug 7, 2018 - TTFP Notification
Jul 30, 2018 - GRA Application Filed </t>
    </r>
    <r>
      <rPr>
        <vertAlign val="superscript"/>
        <sz val="12"/>
        <rFont val="Times New Roman"/>
        <family val="1"/>
      </rPr>
      <t xml:space="preserve">68 </t>
    </r>
    <r>
      <rPr>
        <sz val="12"/>
        <rFont val="Times New Roman"/>
        <family val="1"/>
      </rPr>
      <t xml:space="preserve">
</t>
    </r>
  </si>
  <si>
    <r>
      <t xml:space="preserve">Dec 5, 2016 - TTFP Notification, 2016 Annual Plan </t>
    </r>
    <r>
      <rPr>
        <vertAlign val="superscript"/>
        <sz val="12"/>
        <rFont val="Times New Roman"/>
        <family val="1"/>
      </rPr>
      <t>72</t>
    </r>
    <r>
      <rPr>
        <sz val="12"/>
        <rFont val="Times New Roman"/>
        <family val="1"/>
      </rPr>
      <t xml:space="preserve">
Oct 2, 2017 - NEB Application Filed </t>
    </r>
    <r>
      <rPr>
        <vertAlign val="superscript"/>
        <sz val="12"/>
        <rFont val="Times New Roman"/>
        <family val="1"/>
      </rPr>
      <t>71</t>
    </r>
    <r>
      <rPr>
        <sz val="12"/>
        <rFont val="Times New Roman"/>
        <family val="1"/>
      </rPr>
      <t xml:space="preserve">
Aug 7, 2018 - Appendix 2 Class Estimate Update
May 7, 2019 - Appendix 2 Update (Estimate at Complete)
</t>
    </r>
  </si>
  <si>
    <r>
      <t xml:space="preserve">Dec 5, 2016 - TTFP Presentation, 2016 annual Plan </t>
    </r>
    <r>
      <rPr>
        <vertAlign val="superscript"/>
        <sz val="12"/>
        <rFont val="Times New Roman"/>
        <family val="1"/>
      </rPr>
      <t>72</t>
    </r>
    <r>
      <rPr>
        <sz val="12"/>
        <rFont val="Times New Roman"/>
        <family val="1"/>
      </rPr>
      <t xml:space="preserve">
Jun 13, 2017 - TTFP Update
Oct 2, 2017 - NEB Application Filed </t>
    </r>
    <r>
      <rPr>
        <vertAlign val="superscript"/>
        <sz val="12"/>
        <rFont val="Times New Roman"/>
        <family val="1"/>
      </rPr>
      <t>71</t>
    </r>
    <r>
      <rPr>
        <sz val="12"/>
        <rFont val="Times New Roman"/>
        <family val="1"/>
      </rPr>
      <t xml:space="preserve">
Aug 7, 2018 - Appendix 2 Class Estimate Update
Jan 7, 2020 - Appendix 2 Update (Estimate at Complete)
</t>
    </r>
  </si>
  <si>
    <r>
      <t xml:space="preserve">Dec 5, 2016 - TTFP Presentation, 2016 Annual Plan </t>
    </r>
    <r>
      <rPr>
        <vertAlign val="superscript"/>
        <sz val="12"/>
        <rFont val="Times New Roman"/>
        <family val="1"/>
      </rPr>
      <t>72</t>
    </r>
    <r>
      <rPr>
        <sz val="12"/>
        <rFont val="Times New Roman"/>
        <family val="1"/>
      </rPr>
      <t xml:space="preserve">
Oct 2, 2017 - NEB Application Filed </t>
    </r>
    <r>
      <rPr>
        <vertAlign val="superscript"/>
        <sz val="12"/>
        <rFont val="Times New Roman"/>
        <family val="1"/>
      </rPr>
      <t>71</t>
    </r>
    <r>
      <rPr>
        <sz val="12"/>
        <rFont val="Times New Roman"/>
        <family val="1"/>
      </rPr>
      <t xml:space="preserve"> 
Aug 7, 2018 - Appendix 2 Class Estimate Update
Jan 7, 2020 - Appendix 2 Update (Estimate at Complete)
</t>
    </r>
  </si>
  <si>
    <t>116 - ROT
116 - Class 4
142 - Class 3
146 - EAC</t>
  </si>
  <si>
    <r>
      <t xml:space="preserve">Mar 8, 2019 - TTFP Notification
Apr 1, 2019 - NEB Application Filed </t>
    </r>
    <r>
      <rPr>
        <vertAlign val="superscript"/>
        <sz val="12"/>
        <rFont val="Times New Roman"/>
        <family val="1"/>
      </rPr>
      <t>74</t>
    </r>
    <r>
      <rPr>
        <sz val="12"/>
        <rFont val="Times New Roman"/>
        <family val="1"/>
      </rPr>
      <t xml:space="preserve"> 
</t>
    </r>
  </si>
  <si>
    <t>3.1
3.0</t>
  </si>
  <si>
    <t>5 - NPS 20U 
Ultrasonic Meters</t>
  </si>
  <si>
    <t>In Service</t>
  </si>
  <si>
    <t>The increased costs were related to constructability and productivity challenges compounded by site complexity.</t>
  </si>
  <si>
    <t xml:space="preserve">West Path Delivery Project:
Turner Valley Compressor Station Unit Addition </t>
  </si>
  <si>
    <r>
      <t xml:space="preserve">
</t>
    </r>
    <r>
      <rPr>
        <sz val="16"/>
        <color theme="1"/>
        <rFont val="Times New Roman"/>
        <family val="1"/>
      </rPr>
      <t>The Facility Status Update describes the current status of facilities that were applied for, are under construction or have been placed on-stream since the 2019 Annual Plan was issued on December 11, 2019 and maintains a record of the facilities for two years prior to the current year.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</si>
  <si>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r>
      <t xml:space="preserve">
Forecast Costs
</t>
    </r>
    <r>
      <rPr>
        <sz val="16"/>
        <color theme="1"/>
        <rFont val="Times New Roman"/>
        <family val="1"/>
      </rPr>
      <t xml:space="preserve">For NGTL projects greater than $25 million, the estimate type for the forecasted costs have been provided.  The typical expected accuracy for the various estimate types are shown in the table below.  These accuracy ranges are for projects with established technological complexity and can be greater depending on area knowledge, technological complexity, level of expertise, and certainty of facility scope.  Forecasted costs reflect the dollar value, economic conditions, and estimation procedures at the time the estimates were completed. 
</t>
    </r>
    <r>
      <rPr>
        <b/>
        <sz val="16"/>
        <color theme="1"/>
        <rFont val="Times New Roman"/>
        <family val="1"/>
      </rPr>
      <t xml:space="preserve">
</t>
    </r>
  </si>
  <si>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Variance explanations are provided for all NGTL capacity capital projects with EAC costs equal to or greater than $25 million with a variance greater than 10% between the EAC and applied-for costs.</t>
    </r>
    <r>
      <rPr>
        <b/>
        <sz val="16"/>
        <color theme="1"/>
        <rFont val="Times New Roman"/>
        <family val="1"/>
      </rPr>
      <t xml:space="preserve">
</t>
    </r>
  </si>
  <si>
    <r>
      <t xml:space="preserve">North Montney Project
</t>
    </r>
    <r>
      <rPr>
        <sz val="16"/>
        <color theme="1"/>
        <rFont val="Times New Roman"/>
        <family val="1"/>
      </rPr>
      <t>The North Montney Project was filed as a Section 52 application on November 8, 2013 comprised of the following facilities:  North Montney Mainline (Aitken Creek Section), North Montney Mainline (Kahta Section), Aitken Creek Compressor Station, Saturn Compressor Station, Groundbirch Compressor Station, 14 receipt meter stations, a bi-directional storage meter station (Aitken Creek Interconnect) and a delivery meter station (Mackie Creek Interconnection).  The NMML Variance was filed March 20, 2017 to vary Condition 4 in the Certificate and Order and to extend the Sunset Clause for the NMML.  The Variance also includes the details on eight additional meter stations required for the new receipt contracts.  North Montney costs are escalated to the year of in-service for each respective facility.  The original Kahta Section was 119 km of NPS 42 with a ROT cost estimate of $530Million. Variance Application NEB Approval Order Received May 23, 2018. Mackie Creek North and Blair Creek receipt meter stations are currently under construction.</t>
    </r>
  </si>
  <si>
    <r>
      <t xml:space="preserve">Northwest Mainline Loop (Bear Canyon North Section)
</t>
    </r>
    <r>
      <rPr>
        <sz val="15"/>
        <color theme="1"/>
        <rFont val="Times New Roman"/>
        <family val="1"/>
      </rPr>
      <t>Northwest Mainline Loop No. 2 (Bear Canyon North Section) is the combination of two previously presented facilities; Northwest Mainline Loop No. 2 (Bear Canyon North Section) and the Northwest Mainline Loop (Peace River Crossing Project).</t>
    </r>
    <r>
      <rPr>
        <b/>
        <sz val="15"/>
        <color theme="1"/>
        <rFont val="Times New Roman"/>
        <family val="1"/>
      </rPr>
      <t xml:space="preserve">
West Path Delivery Project: Turner Valley Compressor Station Unit Addition 7
</t>
    </r>
    <r>
      <rPr>
        <sz val="15"/>
        <color theme="1"/>
        <rFont val="Times New Roman"/>
        <family val="1"/>
      </rPr>
      <t xml:space="preserve">Turner Valley Compressor Station Coolers has been combined with Turner Valley Compressor Station Unit Addition.
</t>
    </r>
    <r>
      <rPr>
        <b/>
        <sz val="15"/>
        <color theme="1"/>
        <rFont val="Times New Roman"/>
        <family val="1"/>
      </rPr>
      <t xml:space="preserve">Northwest Mainline Loop (Boundary Lake Section)
</t>
    </r>
    <r>
      <rPr>
        <sz val="15"/>
        <color theme="1"/>
        <rFont val="Times New Roman"/>
        <family val="1"/>
      </rPr>
      <t xml:space="preserve">
Northwest Mainline Loop (Boundary Lake Section) was completed in two parts with ISD April 2017 and April 2018.  The costs shown for 2018 are associated with the portion of the project completed in 2018.</t>
    </r>
    <r>
      <rPr>
        <b/>
        <sz val="15"/>
        <color theme="1"/>
        <rFont val="Times New Roman"/>
        <family val="1"/>
      </rPr>
      <t xml:space="preserve">
</t>
    </r>
  </si>
  <si>
    <r>
      <t xml:space="preserve">Disclaimer
</t>
    </r>
    <r>
      <rPr>
        <sz val="16"/>
        <color theme="1"/>
        <rFont val="Times New Roman"/>
        <family val="1"/>
      </rPr>
      <t>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</si>
  <si>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 xml:space="preserve">
June 2, 2017
Mar 30, 2018</t>
  </si>
  <si>
    <t xml:space="preserve">2021 Clearwater Unit Addition </t>
  </si>
  <si>
    <t>Clearwater Compressor Station Unit Addition &amp; Coolers</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</si>
  <si>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</si>
  <si>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</si>
  <si>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r>
      <t xml:space="preserve">Jun 16, 2020 - GRA Application Filed </t>
    </r>
    <r>
      <rPr>
        <vertAlign val="superscript"/>
        <sz val="12"/>
        <rFont val="Times New Roman"/>
        <family val="1"/>
      </rPr>
      <t xml:space="preserve">93 </t>
    </r>
  </si>
  <si>
    <r>
      <t xml:space="preserve">Jun 16, 2020 - GRA Application Filed </t>
    </r>
    <r>
      <rPr>
        <vertAlign val="superscript"/>
        <sz val="12"/>
        <rFont val="Times New Roman"/>
        <family val="1"/>
      </rPr>
      <t>94</t>
    </r>
    <r>
      <rPr>
        <sz val="12"/>
        <rFont val="Times New Roman"/>
        <family val="1"/>
      </rPr>
      <t xml:space="preserve"> 
</t>
    </r>
  </si>
  <si>
    <t xml:space="preserve">240 - ROT
137 - Class 5
113 - Class 4
99 - Class 3
92 - EAC
</t>
  </si>
  <si>
    <r>
      <t xml:space="preserve">Oct 30, 2014 - TTFP Presentation, 2014 Annual Plan </t>
    </r>
    <r>
      <rPr>
        <vertAlign val="superscript"/>
        <sz val="12"/>
        <rFont val="Times New Roman"/>
        <family val="1"/>
      </rPr>
      <t>5</t>
    </r>
    <r>
      <rPr>
        <sz val="12"/>
        <rFont val="Times New Roman"/>
        <family val="1"/>
      </rPr>
      <t xml:space="preserve"> 
Dec 7, 2015 - TTFP Presentation, 2015 Annual Plan </t>
    </r>
    <r>
      <rPr>
        <vertAlign val="superscript"/>
        <sz val="12"/>
        <rFont val="Times New Roman"/>
        <family val="1"/>
      </rPr>
      <t>16</t>
    </r>
    <r>
      <rPr>
        <sz val="12"/>
        <rFont val="Times New Roman"/>
        <family val="1"/>
      </rPr>
      <t xml:space="preserve"> 
Nov 7, 2016 - NEB Application Filed </t>
    </r>
    <r>
      <rPr>
        <vertAlign val="superscript"/>
        <sz val="12"/>
        <rFont val="Times New Roman"/>
        <family val="1"/>
      </rPr>
      <t>91</t>
    </r>
    <r>
      <rPr>
        <sz val="12"/>
        <rFont val="Times New Roman"/>
        <family val="1"/>
      </rPr>
      <t xml:space="preserve"> 
Feb 2017 - Appendix 2 Class Estimate Update
</t>
    </r>
  </si>
  <si>
    <t>15
7
6.7 - EAC</t>
  </si>
  <si>
    <t>155
157
230
230 - EAC</t>
  </si>
  <si>
    <t>1.9
1.4</t>
  </si>
  <si>
    <t>8
15 - EAC</t>
  </si>
  <si>
    <t>65 - ROT
75 - Class 5</t>
  </si>
  <si>
    <t>83 - ROT
72 - Class 5</t>
  </si>
  <si>
    <t>209 - ROT
209 - Class 5</t>
  </si>
  <si>
    <t>116 - ROT
114 - Class 4
167 - EAC</t>
  </si>
  <si>
    <t xml:space="preserve">Aug 2, 2017 - AUC Application Filed
Oct 14, 2020 - Appendix 2 Update (Estimate at Complete) 
</t>
  </si>
  <si>
    <t>7.8
9.8 - EAC</t>
  </si>
  <si>
    <r>
      <t xml:space="preserve">Aug 31, 2015 - TTFP Notification
Oct 19, 2015 - NEB Application Filed </t>
    </r>
    <r>
      <rPr>
        <vertAlign val="superscript"/>
        <sz val="12"/>
        <rFont val="Times New Roman"/>
        <family val="1"/>
      </rPr>
      <t xml:space="preserve">1 </t>
    </r>
    <r>
      <rPr>
        <sz val="12"/>
        <rFont val="Times New Roman"/>
        <family val="1"/>
      </rPr>
      <t xml:space="preserve">
</t>
    </r>
  </si>
  <si>
    <r>
      <t xml:space="preserve">Nov 14, 2017 - TTFP Notification
Dec 11, 2017 - NEB Application Filed </t>
    </r>
    <r>
      <rPr>
        <vertAlign val="superscript"/>
        <sz val="12"/>
        <rFont val="Times New Roman"/>
        <family val="1"/>
      </rPr>
      <t>29</t>
    </r>
    <r>
      <rPr>
        <sz val="12"/>
        <rFont val="Times New Roman"/>
        <family val="1"/>
      </rPr>
      <t xml:space="preserve">
Oct 14, 2020 - Appendix 2 Update (Estimate at Complete) 
</t>
    </r>
  </si>
  <si>
    <r>
      <t xml:space="preserve">May 8, 2018 - TTFP Notification
Aug 1, 2018 - AUC Application Filed </t>
    </r>
    <r>
      <rPr>
        <vertAlign val="superscript"/>
        <sz val="12"/>
        <rFont val="Times New Roman"/>
        <family val="1"/>
      </rPr>
      <t>65</t>
    </r>
    <r>
      <rPr>
        <sz val="12"/>
        <rFont val="Times New Roman"/>
        <family val="1"/>
      </rPr>
      <t xml:space="preserve">
Nov 30, 2018 - AUC Project Update Filed </t>
    </r>
    <r>
      <rPr>
        <vertAlign val="superscript"/>
        <sz val="12"/>
        <rFont val="Times New Roman"/>
        <family val="1"/>
      </rPr>
      <t>66</t>
    </r>
    <r>
      <rPr>
        <sz val="12"/>
        <rFont val="Times New Roman"/>
        <family val="1"/>
      </rPr>
      <t xml:space="preserve">
Oct 14, 2020 - Appendix 2 Update (Estimate at Complete)
</t>
    </r>
  </si>
  <si>
    <r>
      <t xml:space="preserve">Aug 7, 2018 - TTFP Notification
Jul 30, 2018 GRA Application Filed </t>
    </r>
    <r>
      <rPr>
        <vertAlign val="superscript"/>
        <sz val="12"/>
        <rFont val="Times New Roman"/>
        <family val="1"/>
      </rPr>
      <t xml:space="preserve">77
</t>
    </r>
    <r>
      <rPr>
        <sz val="12"/>
        <rFont val="Times New Roman"/>
        <family val="1"/>
      </rPr>
      <t>Jun 16, 2020 - GRA Application Filed</t>
    </r>
    <r>
      <rPr>
        <vertAlign val="superscript"/>
        <sz val="12"/>
        <rFont val="Times New Roman"/>
        <family val="1"/>
      </rPr>
      <t>94</t>
    </r>
    <r>
      <rPr>
        <sz val="12"/>
        <rFont val="Times New Roman"/>
        <family val="1"/>
      </rPr>
      <t xml:space="preserve"> 
</t>
    </r>
  </si>
  <si>
    <r>
      <t xml:space="preserve">Dec 4, 2017 - TTFP Presentation, 2017 Annual Plan </t>
    </r>
    <r>
      <rPr>
        <vertAlign val="superscript"/>
        <sz val="12"/>
        <rFont val="Times New Roman"/>
        <family val="1"/>
      </rPr>
      <t>11</t>
    </r>
    <r>
      <rPr>
        <sz val="12"/>
        <rFont val="Times New Roman"/>
        <family val="1"/>
      </rPr>
      <t xml:space="preserve">
May 25, 2018 - AUC Application Filed </t>
    </r>
    <r>
      <rPr>
        <vertAlign val="superscript"/>
        <sz val="12"/>
        <rFont val="Times New Roman"/>
        <family val="1"/>
      </rPr>
      <t>78</t>
    </r>
    <r>
      <rPr>
        <sz val="12"/>
        <rFont val="Times New Roman"/>
        <family val="1"/>
      </rPr>
      <t xml:space="preserve">
Oct 14, 2020 - Appendix 2 Update (Estimate at Complete)
</t>
    </r>
  </si>
  <si>
    <r>
      <t xml:space="preserve">Dec 7, 2015 - TTFP Presentation, 2015 Annual Plan </t>
    </r>
    <r>
      <rPr>
        <vertAlign val="superscript"/>
        <sz val="12"/>
        <rFont val="Times New Roman"/>
        <family val="1"/>
      </rPr>
      <t>16</t>
    </r>
    <r>
      <rPr>
        <sz val="12"/>
        <rFont val="Times New Roman"/>
        <family val="1"/>
      </rPr>
      <t xml:space="preserve">
May 17, 2016 - TTFP Presentation (Scope Change)
Nov 2016 - Appendix 2 Class Estimate Update
Mar 24, 2017 - NEB Application Filed </t>
    </r>
    <r>
      <rPr>
        <vertAlign val="superscript"/>
        <sz val="12"/>
        <rFont val="Times New Roman"/>
        <family val="1"/>
      </rPr>
      <t xml:space="preserve">80 </t>
    </r>
    <r>
      <rPr>
        <sz val="12"/>
        <rFont val="Times New Roman"/>
        <family val="1"/>
      </rPr>
      <t xml:space="preserve">
Jul 21, 2017 - TTFP Facility Update
Oct 14, 2020 - Appendix 2 Update (Estimate at Complete)
</t>
    </r>
  </si>
  <si>
    <r>
      <t xml:space="preserve">Jul 21, 2017 - TTFP Facility Update
Dec 4, 2017 - TTFP Presentation, 2017 Annual Plan </t>
    </r>
    <r>
      <rPr>
        <vertAlign val="superscript"/>
        <sz val="12"/>
        <rFont val="Times New Roman"/>
        <family val="1"/>
      </rPr>
      <t>11</t>
    </r>
    <r>
      <rPr>
        <sz val="12"/>
        <rFont val="Times New Roman"/>
        <family val="1"/>
      </rPr>
      <t xml:space="preserve">
Feb 12, 2018 - NEB Application Filed </t>
    </r>
    <r>
      <rPr>
        <vertAlign val="superscript"/>
        <sz val="12"/>
        <rFont val="Times New Roman"/>
        <family val="1"/>
      </rPr>
      <t xml:space="preserve">84
</t>
    </r>
    <r>
      <rPr>
        <sz val="12"/>
        <rFont val="Times New Roman"/>
        <family val="1"/>
      </rPr>
      <t xml:space="preserve">Oct 14, 2020 - Appendix 2 Update (Estimate at Complete)
 </t>
    </r>
  </si>
  <si>
    <r>
      <t xml:space="preserve">Jul 21, 2017 - TTFP Facility Update
Dec 4, 2017 - TTFP Presentation, 2017 Annual Plan </t>
    </r>
    <r>
      <rPr>
        <vertAlign val="superscript"/>
        <sz val="12"/>
        <rFont val="Times New Roman"/>
        <family val="1"/>
      </rPr>
      <t>11</t>
    </r>
    <r>
      <rPr>
        <sz val="12"/>
        <rFont val="Times New Roman"/>
        <family val="1"/>
      </rPr>
      <t xml:space="preserve">
Jun 4, 2018 - NEB Application Filed </t>
    </r>
    <r>
      <rPr>
        <vertAlign val="superscript"/>
        <sz val="12"/>
        <rFont val="Times New Roman"/>
        <family val="1"/>
      </rPr>
      <t>20</t>
    </r>
    <r>
      <rPr>
        <sz val="12"/>
        <rFont val="Times New Roman"/>
        <family val="1"/>
      </rPr>
      <t xml:space="preserve"> 
Aug 11, 2020 - Appendix 2 Update (Estimate at Complete)
</t>
    </r>
  </si>
  <si>
    <t>111 - ROT
126 - Class 4
155 - EAC</t>
  </si>
  <si>
    <t>Groundbirch Mainline (Saturn Section) &amp; Saddle Hills Unit Addition</t>
  </si>
  <si>
    <t>Unfavourable construction conditions.</t>
  </si>
  <si>
    <t>Apr 2021 - Apr 2022</t>
  </si>
  <si>
    <t>NGTL West Path Delivery 2023 CER</t>
  </si>
  <si>
    <t>NGTL GBML Loop (Saturn Section) &amp; Saddle Hills CS C4 Unit Addition</t>
  </si>
  <si>
    <r>
      <t xml:space="preserve">Jul 21, 2017 - TTFP Facility Update
Dec 4, 2017 - TTFP Presentation, 2017 Annual Plan </t>
    </r>
    <r>
      <rPr>
        <vertAlign val="superscript"/>
        <sz val="12"/>
        <rFont val="Times New Roman"/>
        <family val="1"/>
      </rPr>
      <t>11</t>
    </r>
    <r>
      <rPr>
        <sz val="12"/>
        <rFont val="Times New Roman"/>
        <family val="1"/>
      </rPr>
      <t xml:space="preserve">
Jun 4, 2018 - NEB Application Filed </t>
    </r>
    <r>
      <rPr>
        <vertAlign val="superscript"/>
        <sz val="12"/>
        <rFont val="Times New Roman"/>
        <family val="1"/>
      </rPr>
      <t>20</t>
    </r>
    <r>
      <rPr>
        <sz val="12"/>
        <rFont val="Times New Roman"/>
        <family val="1"/>
      </rPr>
      <t xml:space="preserve"> 
Nov 10, 2020 - Facility Status Update (Estimate at Complete)
</t>
    </r>
  </si>
  <si>
    <r>
      <t xml:space="preserve">Nov 12, 2019 - TTFP Presentation, 2019 Annual Plan </t>
    </r>
    <r>
      <rPr>
        <vertAlign val="superscript"/>
        <sz val="12"/>
        <rFont val="Times New Roman"/>
        <family val="1"/>
      </rPr>
      <t xml:space="preserve">32
</t>
    </r>
    <r>
      <rPr>
        <sz val="12"/>
        <rFont val="Times New Roman"/>
        <family val="1"/>
      </rPr>
      <t xml:space="preserve">
Nov 5, 2020 - CER Application Filed </t>
    </r>
    <r>
      <rPr>
        <vertAlign val="superscript"/>
        <sz val="12"/>
        <rFont val="Times New Roman"/>
        <family val="1"/>
      </rPr>
      <t>99</t>
    </r>
  </si>
  <si>
    <r>
      <t xml:space="preserve">Nov 12, 2019 - TTFP Presentation, 2019 Annual Plan </t>
    </r>
    <r>
      <rPr>
        <vertAlign val="superscript"/>
        <sz val="12"/>
        <rFont val="Times New Roman"/>
        <family val="1"/>
      </rPr>
      <t>32</t>
    </r>
    <r>
      <rPr>
        <sz val="12"/>
        <rFont val="Times New Roman"/>
        <family val="1"/>
      </rPr>
      <t xml:space="preserve">
Nov 5, 2020 - CER Application Filed </t>
    </r>
    <r>
      <rPr>
        <vertAlign val="superscript"/>
        <sz val="12"/>
        <rFont val="Times New Roman"/>
        <family val="1"/>
      </rPr>
      <t>99</t>
    </r>
  </si>
  <si>
    <r>
      <t xml:space="preserve">Nov 12, 2019 - TTFP Presentation, 2019 Annual Plan </t>
    </r>
    <r>
      <rPr>
        <vertAlign val="superscript"/>
        <sz val="12"/>
        <rFont val="Times New Roman"/>
        <family val="1"/>
      </rPr>
      <t>32</t>
    </r>
    <r>
      <rPr>
        <sz val="12"/>
        <rFont val="Times New Roman"/>
        <family val="1"/>
      </rPr>
      <t xml:space="preserve">
Oct 14, 2020 - Appendix 2 Class Estimate Update 
Oct 22, 2020 - CER Application Filed</t>
    </r>
    <r>
      <rPr>
        <vertAlign val="superscript"/>
        <sz val="12"/>
        <rFont val="Times New Roman"/>
        <family val="1"/>
      </rPr>
      <t xml:space="preserve"> 98</t>
    </r>
    <r>
      <rPr>
        <sz val="12"/>
        <rFont val="Times New Roman"/>
        <family val="1"/>
      </rPr>
      <t xml:space="preserve">
</t>
    </r>
  </si>
  <si>
    <r>
      <t xml:space="preserve">Nov 12, 2019 - TTFP Presentation, 2019 Annual Plan </t>
    </r>
    <r>
      <rPr>
        <vertAlign val="superscript"/>
        <sz val="12"/>
        <rFont val="Times New Roman"/>
        <family val="1"/>
      </rPr>
      <t>32</t>
    </r>
    <r>
      <rPr>
        <sz val="12"/>
        <rFont val="Times New Roman"/>
        <family val="1"/>
      </rPr>
      <t xml:space="preserve">
Oct 14, 2020 - Appendix 2 Class Estimate Update
Oct 22, 2020 - CER Application Filed</t>
    </r>
    <r>
      <rPr>
        <vertAlign val="superscript"/>
        <sz val="12"/>
        <rFont val="Times New Roman"/>
        <family val="1"/>
      </rPr>
      <t xml:space="preserve"> 98</t>
    </r>
    <r>
      <rPr>
        <sz val="12"/>
        <rFont val="Times New Roman"/>
        <family val="1"/>
      </rPr>
      <t xml:space="preserve">
 </t>
    </r>
  </si>
  <si>
    <r>
      <t xml:space="preserve">Nov 12, 2019 - TTFP Presentation, 2019 Annual Plan </t>
    </r>
    <r>
      <rPr>
        <vertAlign val="superscript"/>
        <sz val="12"/>
        <rFont val="Times New Roman"/>
        <family val="1"/>
      </rPr>
      <t>32</t>
    </r>
    <r>
      <rPr>
        <sz val="12"/>
        <rFont val="Times New Roman"/>
        <family val="1"/>
      </rPr>
      <t xml:space="preserve">
Oct 14, 2020 - Appendix 2 Class Estimate Update
Oct 22, 2020 - CER Application Filed</t>
    </r>
    <r>
      <rPr>
        <vertAlign val="superscript"/>
        <sz val="12"/>
        <rFont val="Times New Roman"/>
        <family val="1"/>
      </rPr>
      <t xml:space="preserve"> 98</t>
    </r>
  </si>
  <si>
    <r>
      <t xml:space="preserve">150 - ROT
130 - Class 4
</t>
    </r>
    <r>
      <rPr>
        <sz val="18"/>
        <rFont val="Times New Roman"/>
        <family val="1"/>
      </rPr>
      <t xml:space="preserve"> </t>
    </r>
    <r>
      <rPr>
        <sz val="12"/>
        <rFont val="Times New Roman"/>
        <family val="1"/>
      </rPr>
      <t xml:space="preserve">
161 - EAC</t>
    </r>
  </si>
  <si>
    <t>143 - ROT
140 - Class 5</t>
  </si>
  <si>
    <t>159 - ROT
151 - Class 5</t>
  </si>
  <si>
    <t>Groundbirch Mainline (Saturn Section) &amp; Saddle Hills Unit Addition:
Groundbirch Mainline Loop (Saturn Section)</t>
  </si>
  <si>
    <t>Groundbirch Mainline (Saturn Section) &amp; Saddle Hills Unit Addition:
Saddle Hills Compressor Station Unit Addition</t>
  </si>
  <si>
    <t>44 km NPS 48</t>
  </si>
  <si>
    <t>283 - ROT
283 - Class 5 
328 - Class 3</t>
  </si>
  <si>
    <t>9 km NPS 48</t>
  </si>
  <si>
    <r>
      <t xml:space="preserve">2021 NGTL System Expansion Project:
Grande Prairie Mainline Loop No.3 (Elmworth Section </t>
    </r>
    <r>
      <rPr>
        <i/>
        <sz val="12"/>
        <color rgb="FFFF0000"/>
        <rFont val="Times New Roman"/>
        <family val="1"/>
      </rPr>
      <t>2 &amp;</t>
    </r>
    <r>
      <rPr>
        <sz val="12"/>
        <rFont val="Times New Roman"/>
        <family val="1"/>
      </rPr>
      <t xml:space="preserve"> 3) </t>
    </r>
  </si>
  <si>
    <t>Combined Elmworth Section 2 &amp; 3 into single row</t>
  </si>
  <si>
    <r>
      <t xml:space="preserve">North Montney Project:
Remaining North Montney Mainline Receipt Meter Stations Included in </t>
    </r>
    <r>
      <rPr>
        <u/>
        <sz val="12"/>
        <rFont val="Times New Roman"/>
        <family val="1"/>
      </rPr>
      <t>Certificate</t>
    </r>
    <r>
      <rPr>
        <sz val="12"/>
        <rFont val="Times New Roman"/>
        <family val="1"/>
      </rPr>
      <t xml:space="preserve"> *
Kahta Creek, Kahta Creek North, Buckinghorse River, Mason Creek, Beatton River, Lily
Halfway River, Aitken Creek West, Aitken Creek East
Mackie Creek Interconnect
</t>
    </r>
  </si>
  <si>
    <t xml:space="preserve">
TBD
TBD</t>
  </si>
  <si>
    <t xml:space="preserve"> 
TBD
TBD</t>
  </si>
  <si>
    <t xml:space="preserve">
Certificate Approval
June 10, 2015
</t>
  </si>
  <si>
    <r>
      <t xml:space="preserve">Oct 22, 2013 - TTFP Presentation, 2013 Annual Plan </t>
    </r>
    <r>
      <rPr>
        <vertAlign val="superscript"/>
        <sz val="12"/>
        <rFont val="Times New Roman"/>
        <family val="1"/>
      </rPr>
      <t>52</t>
    </r>
    <r>
      <rPr>
        <sz val="12"/>
        <rFont val="Times New Roman"/>
        <family val="1"/>
      </rPr>
      <t xml:space="preserve">
Nov 8, 2013 - NEB Application Filed </t>
    </r>
    <r>
      <rPr>
        <vertAlign val="superscript"/>
        <sz val="12"/>
        <rFont val="Times New Roman"/>
        <family val="1"/>
      </rPr>
      <t>53</t>
    </r>
    <r>
      <rPr>
        <sz val="12"/>
        <rFont val="Times New Roman"/>
        <family val="1"/>
      </rPr>
      <t xml:space="preserve">
</t>
    </r>
  </si>
  <si>
    <t xml:space="preserve">66 - Class 5
34 - Class 4
8
</t>
  </si>
  <si>
    <t xml:space="preserve">
39 - Class 4
28 - ROT
</t>
  </si>
  <si>
    <t xml:space="preserve">
Yard Piping Modifications
</t>
  </si>
  <si>
    <t xml:space="preserve">
2.4 km NPS 3
2.0 km NPS 3
</t>
  </si>
  <si>
    <t xml:space="preserve">
Yard Piping Modifications and Wheel Change
</t>
  </si>
  <si>
    <r>
      <t>North Montney Project:
Remaining North Montney Mainline Receipt Meter Stations Included in Certificate *</t>
    </r>
    <r>
      <rPr>
        <u/>
        <sz val="12"/>
        <rFont val="Times New Roman"/>
        <family val="1"/>
      </rPr>
      <t xml:space="preserve">
Receipt Meter Stations Subject to Variance Application
</t>
    </r>
    <r>
      <rPr>
        <sz val="12"/>
        <rFont val="Times New Roman"/>
        <family val="1"/>
      </rPr>
      <t xml:space="preserve">Blair Creek
Gundy
Kobes
Altares
Aitken Creek Interconnect
(bi-directional storage)
</t>
    </r>
    <r>
      <rPr>
        <u/>
        <sz val="12"/>
        <rFont val="Times New Roman"/>
        <family val="1"/>
      </rPr>
      <t xml:space="preserve">
New Receipt Meter 
Stations
</t>
    </r>
    <r>
      <rPr>
        <sz val="12"/>
        <rFont val="Times New Roman"/>
        <family val="1"/>
      </rPr>
      <t>Mackie Creek North
Altares South
Townsend
Townsend No. 2
Gundy West 
Old Alaska
Aitken Creek South
Aitken Creek West No. 2</t>
    </r>
  </si>
  <si>
    <t xml:space="preserve">
2-16104U Ultrasonic 
2-1284U Ultrasonic
2-1064U Ultrasonic
2-1064U Ultrasonic
2-2416U Ultrasonic
662 Orifice Meter
882 Orifice Meter
882 Orifice Meter
882 Orifice Meter
882 Orifice Meter
882 Orifice Meter
2-1284U Ultrasonic
442 Orifice Meter
</t>
  </si>
  <si>
    <t xml:space="preserve">
Apr 2020
Sep 2019
Apr 2021
Sep 2019 
Q3 2021
Sep 2019
Sep 2019
Sep 2019
Sep 2019
Sep 2019
Sep 2019
Sep 2019
Apr 2020 
</t>
  </si>
  <si>
    <t xml:space="preserve">
ISD May 19, 2020
ISD Jan 31, 2020
ISD Jan 31, 2020
Und. Construction
ISD Jan 31, 2020
ISD Jan 31, 2020
ISD Jan 31, 2020
ISD Jan 31, 2020
ISD Jan 31, 2020
ISD Jan 31, 2020
ISD Apr 27, 2020
</t>
  </si>
  <si>
    <r>
      <t xml:space="preserve">
Mar 20, 2017 - NEB 
Variance Application </t>
    </r>
    <r>
      <rPr>
        <vertAlign val="superscript"/>
        <sz val="12"/>
        <rFont val="Times New Roman"/>
        <family val="1"/>
      </rPr>
      <t>54</t>
    </r>
    <r>
      <rPr>
        <sz val="12"/>
        <rFont val="Times New Roman"/>
        <family val="1"/>
      </rPr>
      <t xml:space="preserve">
Apr 27, 2017 - TTFP Notifications
May 18-25, 2017 - NEB Applications Filed
Link to Application 55
Link to Application 56
Link to Application 57
Link to Application 57
Link to Application 58
Link to Application 59
Link to Application 60
Link to Application 61
</t>
    </r>
  </si>
  <si>
    <t xml:space="preserve">
Compressor Station Unit Addition &amp; Coolers
</t>
  </si>
  <si>
    <t>Gleichen-Cluny Transmission Looping – Installation (AP)</t>
  </si>
  <si>
    <t>In-Service Nov 24, 2020</t>
  </si>
  <si>
    <t>ATCO Pioneer AUC Application</t>
  </si>
  <si>
    <r>
      <t xml:space="preserve">276
</t>
    </r>
    <r>
      <rPr>
        <i/>
        <sz val="12"/>
        <color rgb="FFFF0000"/>
        <rFont val="Times New Roman"/>
        <family val="1"/>
      </rPr>
      <t>266</t>
    </r>
  </si>
  <si>
    <t>AUC Application October 9, 2020</t>
  </si>
  <si>
    <r>
      <t xml:space="preserve">Oct 2, 2020 - TTFP Presentation
</t>
    </r>
    <r>
      <rPr>
        <i/>
        <sz val="12"/>
        <color rgb="FFFF0000"/>
        <rFont val="Times New Roman"/>
        <family val="1"/>
      </rPr>
      <t xml:space="preserve">
Oct 9, 2020 - AUC Application Filed</t>
    </r>
    <r>
      <rPr>
        <i/>
        <vertAlign val="superscript"/>
        <sz val="12"/>
        <color rgb="FFFF0000"/>
        <rFont val="Times New Roman"/>
        <family val="1"/>
      </rPr>
      <t>100</t>
    </r>
    <r>
      <rPr>
        <i/>
        <sz val="12"/>
        <color rgb="FFFF0000"/>
        <rFont val="Times New Roman"/>
        <family val="1"/>
      </rPr>
      <t xml:space="preserve"> </t>
    </r>
  </si>
  <si>
    <t>Complete Oct 23, 2020</t>
  </si>
  <si>
    <t>Old Alaska No. 2</t>
  </si>
  <si>
    <t>Gundy West No. 2</t>
  </si>
  <si>
    <t>Nov 30, 2020 - TTFP Notification</t>
  </si>
  <si>
    <t>662U 
Ultrasonic Meter</t>
  </si>
  <si>
    <t>NPS 8 Separator
Installation</t>
  </si>
  <si>
    <t>10 km NPS24
18 km NPS 24</t>
  </si>
  <si>
    <t>880U-4
Ultrasonic Meter</t>
  </si>
  <si>
    <t>16164U
Ultrasonic Meter</t>
  </si>
  <si>
    <t>2-640T
Turbine Meter</t>
  </si>
  <si>
    <t>2-2012U
Ultrasonic Meter</t>
  </si>
  <si>
    <t>LVS-4
Turbine Meter</t>
  </si>
  <si>
    <t>10104U
Ultrasonic Meter</t>
  </si>
  <si>
    <t>1010-4U
Ultrasonic Meter</t>
  </si>
  <si>
    <t>880U
Ultrasonic Meter</t>
  </si>
  <si>
    <t>660-2U
Ultrasonic Meter</t>
  </si>
  <si>
    <t>Row Added</t>
  </si>
  <si>
    <t xml:space="preserve">Medicine Hat Expansion
Medicine Hat and Suffield Lateral Loop
</t>
  </si>
  <si>
    <t xml:space="preserve">Scotford PDH Delivery Meter Station (AP)
</t>
  </si>
  <si>
    <t xml:space="preserve">Spruce Grove and Stony Plain UPU – Installation (AP)
</t>
  </si>
  <si>
    <t>In-Service Oct 27,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</si>
</sst>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mm\ yyyy"/>
    <numFmt numFmtId="165" formatCode="0."/>
    <numFmt numFmtId="166" formatCode="mmm\ yyyy\ \ mmm\ yyyy"/>
    <numFmt numFmtId="167" formatCode="mmm\ dd\,\ yyyy"/>
    <numFmt numFmtId="168" formatCode="mmm\ d\,\ yyyy"/>
    <numFmt numFmtId="169" formatCode="0.0"/>
    <numFmt numFmtId="170" formatCode="yyyy"/>
  </numFmts>
  <fonts count="32"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i/>
      <sz val="12"/>
      <color rgb="FFFF0000"/>
      <name val="Times New Roman"/>
      <family val="1"/>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9"/>
      <name val="Times New Roman"/>
      <family val="1"/>
    </font>
    <font>
      <u/>
      <sz val="9"/>
      <name val="Times New Roman"/>
      <family val="1"/>
    </font>
    <font>
      <sz val="11"/>
      <name val="Times New Roman"/>
      <family val="1"/>
    </font>
    <font>
      <u/>
      <sz val="11"/>
      <name val="Times New Roman"/>
      <family val="1"/>
    </font>
    <font>
      <vertAlign val="superscript"/>
      <sz val="11"/>
      <name val="Times New Roman"/>
      <family val="1"/>
    </font>
    <font>
      <sz val="16"/>
      <color theme="1"/>
      <name val="Times New Roman"/>
      <family val="1"/>
    </font>
    <font>
      <b/>
      <sz val="16"/>
      <color theme="1"/>
      <name val="Times New Roman"/>
      <family val="1"/>
    </font>
    <font>
      <b/>
      <sz val="16"/>
      <name val="Times New Roman"/>
      <family val="1"/>
    </font>
    <font>
      <b/>
      <sz val="15"/>
      <color theme="1"/>
      <name val="Times New Roman"/>
      <family val="1"/>
    </font>
    <font>
      <sz val="15"/>
      <color theme="1"/>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8"/>
      <name val="Times New Roman"/>
      <family val="1"/>
    </font>
    <font>
      <sz val="16"/>
      <name val="Times New Roman"/>
      <family val="1"/>
    </font>
    <font>
      <i/>
      <vertAlign val="superscript"/>
      <sz val="12"/>
      <color rgb="FFFF0000"/>
      <name val="Times New Roman"/>
      <family val="1"/>
    </font>
    <font>
      <i/>
      <sz val="16"/>
      <color rgb="FFFF0000"/>
      <name val="Times New Roman"/>
      <family val="1"/>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1" fillId="0" borderId="0" xfId="0" applyFont="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164"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top" wrapText="1"/>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0" borderId="2" xfId="0" applyFont="1" applyBorder="1" applyAlignment="1">
      <alignment horizontal="left" vertical="top" wrapText="1"/>
    </xf>
    <xf numFmtId="0" fontId="9" fillId="0" borderId="2" xfId="0" applyFont="1" applyBorder="1" applyAlignment="1">
      <alignment horizontal="center" vertical="top" wrapText="1"/>
    </xf>
    <xf numFmtId="17" fontId="9" fillId="0" borderId="2" xfId="0" applyNumberFormat="1" applyFont="1" applyBorder="1" applyAlignment="1">
      <alignment horizontal="center" vertical="center" wrapText="1"/>
    </xf>
    <xf numFmtId="0" fontId="12" fillId="0" borderId="2" xfId="0" applyFont="1" applyBorder="1" applyAlignment="1">
      <alignment horizontal="left" vertical="top" wrapText="1"/>
    </xf>
    <xf numFmtId="0" fontId="9" fillId="0" borderId="2" xfId="0" applyFont="1" applyBorder="1" applyAlignment="1">
      <alignment horizontal="left" vertical="center" wrapText="1"/>
    </xf>
    <xf numFmtId="0" fontId="11" fillId="0" borderId="0" xfId="0" applyFont="1" applyBorder="1"/>
    <xf numFmtId="0" fontId="9" fillId="0" borderId="2" xfId="0" applyFont="1" applyBorder="1" applyAlignment="1">
      <alignment vertical="top" wrapText="1"/>
    </xf>
    <xf numFmtId="17" fontId="9" fillId="0" borderId="2" xfId="0" applyNumberFormat="1" applyFont="1" applyBorder="1" applyAlignment="1">
      <alignment horizontal="center" vertical="top" wrapText="1"/>
    </xf>
    <xf numFmtId="166" fontId="9" fillId="0" borderId="2" xfId="0" applyNumberFormat="1" applyFont="1" applyBorder="1" applyAlignment="1">
      <alignment horizontal="center" vertical="top" wrapText="1"/>
    </xf>
    <xf numFmtId="167" fontId="9" fillId="0" borderId="2" xfId="0" applyNumberFormat="1" applyFont="1" applyBorder="1" applyAlignment="1">
      <alignment horizontal="center" vertical="center" wrapText="1"/>
    </xf>
    <xf numFmtId="168" fontId="9" fillId="0" borderId="2" xfId="0" applyNumberFormat="1" applyFont="1" applyBorder="1" applyAlignment="1">
      <alignment horizontal="center" vertical="center" wrapText="1"/>
    </xf>
    <xf numFmtId="0" fontId="14" fillId="0" borderId="2" xfId="0" applyFont="1" applyFill="1" applyBorder="1" applyAlignment="1">
      <alignment horizontal="left" vertical="top" wrapText="1"/>
    </xf>
    <xf numFmtId="0" fontId="9" fillId="0" borderId="2" xfId="0" applyFont="1" applyFill="1" applyBorder="1" applyAlignment="1">
      <alignment horizontal="left" vertical="center" wrapText="1"/>
    </xf>
    <xf numFmtId="167" fontId="9" fillId="0" borderId="2" xfId="0" applyNumberFormat="1" applyFont="1" applyFill="1" applyBorder="1" applyAlignment="1">
      <alignment horizontal="center" vertical="center" wrapText="1"/>
    </xf>
    <xf numFmtId="168" fontId="9" fillId="0" borderId="2" xfId="0"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4" borderId="0" xfId="0" applyFont="1" applyFill="1" applyBorder="1" applyAlignment="1">
      <alignment vertical="top" wrapText="1"/>
    </xf>
    <xf numFmtId="1" fontId="13"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4" borderId="0" xfId="0" applyFont="1" applyFill="1" applyBorder="1" applyAlignment="1">
      <alignment vertical="center" wrapText="1"/>
    </xf>
    <xf numFmtId="0" fontId="5" fillId="4" borderId="7"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17" fillId="0" borderId="2" xfId="0" applyFont="1" applyBorder="1" applyAlignment="1">
      <alignment horizontal="left" vertical="top" wrapText="1"/>
    </xf>
    <xf numFmtId="0" fontId="9" fillId="0" borderId="2" xfId="0" applyFont="1" applyBorder="1" applyAlignment="1">
      <alignment vertical="center"/>
    </xf>
    <xf numFmtId="0" fontId="16" fillId="0" borderId="2" xfId="0" applyFont="1" applyBorder="1" applyAlignment="1">
      <alignment horizontal="left" vertical="top" wrapText="1"/>
    </xf>
    <xf numFmtId="169" fontId="9" fillId="0" borderId="2" xfId="0" applyNumberFormat="1" applyFont="1" applyBorder="1" applyAlignment="1">
      <alignment horizontal="center" vertical="top" wrapText="1"/>
    </xf>
    <xf numFmtId="170" fontId="9" fillId="0" borderId="2" xfId="0" applyNumberFormat="1" applyFont="1" applyBorder="1" applyAlignment="1">
      <alignment horizontal="center" vertical="center" wrapText="1"/>
    </xf>
    <xf numFmtId="1" fontId="9" fillId="0" borderId="2" xfId="0" applyNumberFormat="1" applyFont="1" applyFill="1" applyBorder="1" applyAlignment="1">
      <alignment horizontal="center" vertical="center" wrapText="1"/>
    </xf>
    <xf numFmtId="167" fontId="7" fillId="0" borderId="2" xfId="0" applyNumberFormat="1" applyFont="1" applyBorder="1" applyAlignment="1">
      <alignment horizontal="center" vertical="center" wrapText="1"/>
    </xf>
    <xf numFmtId="1" fontId="21" fillId="0" borderId="2" xfId="0" applyNumberFormat="1" applyFont="1" applyBorder="1" applyAlignment="1">
      <alignment horizontal="center" vertical="center" wrapText="1"/>
    </xf>
    <xf numFmtId="0" fontId="24" fillId="2" borderId="2" xfId="0" applyFont="1" applyFill="1" applyBorder="1" applyAlignment="1">
      <alignment horizontal="center" vertical="center" wrapText="1"/>
    </xf>
    <xf numFmtId="0" fontId="26" fillId="0" borderId="0" xfId="1" applyFont="1"/>
    <xf numFmtId="0" fontId="27" fillId="0" borderId="0" xfId="0" applyFont="1" applyAlignment="1">
      <alignment horizontal="left"/>
    </xf>
    <xf numFmtId="0" fontId="11" fillId="0" borderId="0" xfId="0" applyFont="1" applyFill="1"/>
    <xf numFmtId="0" fontId="9" fillId="0" borderId="0" xfId="0" applyFont="1" applyAlignment="1">
      <alignment horizontal="center" vertical="center" wrapTex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center" vertical="center"/>
    </xf>
    <xf numFmtId="1" fontId="29" fillId="0" borderId="2" xfId="0" applyNumberFormat="1" applyFont="1" applyBorder="1" applyAlignment="1">
      <alignment horizontal="center" vertical="center" wrapText="1"/>
    </xf>
    <xf numFmtId="164" fontId="9" fillId="0" borderId="2" xfId="0" applyNumberFormat="1" applyFont="1" applyBorder="1" applyAlignment="1">
      <alignment horizontal="center" vertical="top" wrapText="1"/>
    </xf>
    <xf numFmtId="164" fontId="7" fillId="0" borderId="2" xfId="0" applyNumberFormat="1" applyFont="1" applyBorder="1" applyAlignment="1">
      <alignment horizontal="center" vertical="center" wrapText="1"/>
    </xf>
    <xf numFmtId="0" fontId="9" fillId="0" borderId="0" xfId="0" applyFont="1" applyAlignment="1">
      <alignment wrapText="1"/>
    </xf>
    <xf numFmtId="0" fontId="7" fillId="0" borderId="2" xfId="0" applyFont="1" applyFill="1" applyBorder="1" applyAlignment="1">
      <alignment horizontal="center" vertical="center" wrapText="1"/>
    </xf>
    <xf numFmtId="167" fontId="7" fillId="0" borderId="2"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top" wrapText="1"/>
    </xf>
    <xf numFmtId="0" fontId="7" fillId="0" borderId="2" xfId="0" applyFont="1" applyBorder="1" applyAlignment="1">
      <alignment horizontal="center" vertical="top" wrapText="1"/>
    </xf>
    <xf numFmtId="1" fontId="31" fillId="0" borderId="2" xfId="0" applyNumberFormat="1" applyFont="1" applyBorder="1" applyAlignment="1">
      <alignment horizontal="center" vertical="center" wrapText="1"/>
    </xf>
    <xf numFmtId="0" fontId="20" fillId="4" borderId="0" xfId="0" applyFont="1" applyFill="1" applyAlignment="1">
      <alignment horizontal="left" vertical="top" wrapText="1"/>
    </xf>
    <xf numFmtId="0" fontId="20" fillId="4" borderId="0" xfId="0" applyFont="1" applyFill="1" applyAlignment="1">
      <alignment horizontal="left" vertical="top"/>
    </xf>
    <xf numFmtId="0" fontId="22" fillId="4" borderId="0" xfId="0" applyFont="1" applyFill="1" applyAlignment="1">
      <alignment horizontal="left" vertical="top" wrapText="1"/>
    </xf>
    <xf numFmtId="0" fontId="8" fillId="4" borderId="8" xfId="0" applyFont="1" applyFill="1" applyBorder="1" applyAlignment="1">
      <alignment horizontal="left" vertical="top" wrapText="1"/>
    </xf>
    <xf numFmtId="0" fontId="20" fillId="4" borderId="4" xfId="0" applyFont="1" applyFill="1" applyBorder="1" applyAlignment="1">
      <alignment horizontal="left" vertical="top" wrapText="1"/>
    </xf>
    <xf numFmtId="0" fontId="20" fillId="4" borderId="5" xfId="0" applyFont="1" applyFill="1" applyBorder="1" applyAlignment="1">
      <alignment horizontal="left" vertical="top" wrapText="1"/>
    </xf>
    <xf numFmtId="0" fontId="20" fillId="4" borderId="6" xfId="0" applyFont="1" applyFill="1" applyBorder="1" applyAlignment="1">
      <alignment horizontal="left" vertical="top"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0" xfId="0" applyFont="1" applyFill="1" applyBorder="1" applyAlignment="1">
      <alignment horizontal="left" vertical="top" wrapText="1"/>
    </xf>
    <xf numFmtId="0" fontId="20" fillId="4"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1</c:v>
                </c:pt>
                <c:pt idx="1">
                  <c:v>4</c:v>
                </c:pt>
                <c:pt idx="2">
                  <c:v>1</c:v>
                </c:pt>
                <c:pt idx="3">
                  <c:v>1</c:v>
                </c:pt>
                <c:pt idx="4">
                  <c:v>1</c:v>
                </c:pt>
                <c:pt idx="5">
                  <c:v>1</c:v>
                </c:pt>
                <c:pt idx="6">
                  <c:v>2</c:v>
                </c:pt>
                <c:pt idx="7">
                  <c:v>4</c:v>
                </c:pt>
                <c:pt idx="8">
                  <c:v>2</c:v>
                </c:pt>
                <c:pt idx="9">
                  <c:v>1</c:v>
                </c:pt>
                <c:pt idx="10">
                  <c:v>1</c:v>
                </c:pt>
                <c:pt idx="11">
                  <c:v>1</c:v>
                </c:pt>
                <c:pt idx="12">
                  <c:v>1</c:v>
                </c:pt>
                <c:pt idx="13">
                  <c:v>2</c:v>
                </c:pt>
                <c:pt idx="14">
                  <c:v>1</c:v>
                </c:pt>
                <c:pt idx="15">
                  <c:v>1</c:v>
                </c:pt>
                <c:pt idx="16">
                  <c:v>1</c:v>
                </c:pt>
                <c:pt idx="17">
                  <c:v>2</c:v>
                </c:pt>
                <c:pt idx="18">
                  <c:v>1</c:v>
                </c:pt>
                <c:pt idx="19">
                  <c:v>1</c:v>
                </c:pt>
                <c:pt idx="20">
                  <c:v>3</c:v>
                </c:pt>
                <c:pt idx="21">
                  <c:v>4</c:v>
                </c:pt>
                <c:pt idx="22">
                  <c:v>13</c:v>
                </c:pt>
                <c:pt idx="23">
                  <c:v>1</c:v>
                </c:pt>
                <c:pt idx="24">
                  <c:v>4</c:v>
                </c:pt>
                <c:pt idx="25">
                  <c:v>11</c:v>
                </c:pt>
                <c:pt idx="26">
                  <c:v>3</c:v>
                </c:pt>
                <c:pt idx="27">
                  <c:v>1</c:v>
                </c:pt>
                <c:pt idx="28">
                  <c:v>1</c:v>
                </c:pt>
                <c:pt idx="29">
                  <c:v>1</c:v>
                </c:pt>
                <c:pt idx="30">
                  <c:v>1</c:v>
                </c:pt>
                <c:pt idx="31">
                  <c:v>1</c:v>
                </c:pt>
                <c:pt idx="32">
                  <c:v>1</c:v>
                </c:pt>
                <c:pt idx="33">
                  <c:v>1</c:v>
                </c:pt>
                <c:pt idx="34">
                  <c:v>1</c:v>
                </c:pt>
                <c:pt idx="35">
                  <c:v>1</c:v>
                </c:pt>
                <c:pt idx="36">
                  <c:v>15</c:v>
                </c:pt>
                <c:pt idx="37">
                  <c:v>10</c:v>
                </c:pt>
                <c:pt idx="38">
                  <c:v>6</c:v>
                </c:pt>
                <c:pt idx="39">
                  <c:v>8</c:v>
                </c:pt>
                <c:pt idx="40">
                  <c:v>1</c:v>
                </c:pt>
                <c:pt idx="41">
                  <c:v>1</c:v>
                </c:pt>
                <c:pt idx="42">
                  <c:v>2</c:v>
                </c:pt>
                <c:pt idx="43">
                  <c:v>3</c:v>
                </c:pt>
                <c:pt idx="44">
                  <c:v>3</c:v>
                </c:pt>
                <c:pt idx="45">
                  <c:v>3</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Medicine Hat Expansion
Medicine Hat and Suffield Lateral Loop
</c:v>
                </c:pt>
                <c:pt idx="1">
                  <c:v>Pioneer Pipeline Asset Purchase 
(AP)</c:v>
                </c:pt>
                <c:pt idx="2">
                  <c:v>Hidden Lake North C/S Modifications</c:v>
                </c:pt>
                <c:pt idx="3">
                  <c:v>Old Alaska No. 2</c:v>
                </c:pt>
                <c:pt idx="4">
                  <c:v>Scotford PDH Delivery Meter Station (AP)
</c:v>
                </c:pt>
                <c:pt idx="5">
                  <c:v>Grace Creek North Receipt Meter Station</c:v>
                </c:pt>
                <c:pt idx="6">
                  <c:v>West Path Delivery Project:
Burton Creek Compressor Station Unit Addition</c:v>
                </c:pt>
                <c:pt idx="7">
                  <c:v>Keephills Expansion (AP)</c:v>
                </c:pt>
                <c:pt idx="8">
                  <c:v>Mildred Lake East Sales Meter Station</c:v>
                </c:pt>
                <c:pt idx="9">
                  <c:v>Pipestone Creek Receipt Meter Station</c:v>
                </c:pt>
                <c:pt idx="10">
                  <c:v>West Path Delivery 2023
WAML Loop No. 2 (Lundbreck)</c:v>
                </c:pt>
                <c:pt idx="11">
                  <c:v>North Corridor Expansion Project: North Central Corridor Loop (North Star Section 2)</c:v>
                </c:pt>
                <c:pt idx="12">
                  <c:v>Saturn No. 2 Receipt Meter Station</c:v>
                </c:pt>
                <c:pt idx="13">
                  <c:v>Gold Creek South Receipt Meter Station Expansion</c:v>
                </c:pt>
                <c:pt idx="14">
                  <c:v>Ipiatik Lake Sales Meter Station Modifications</c:v>
                </c:pt>
                <c:pt idx="15">
                  <c:v>Northwest Mainline Loop (Boundary Lake North Section)</c:v>
                </c:pt>
                <c:pt idx="16">
                  <c:v>Cold Lake Border Sales Meter Station Replacement</c:v>
                </c:pt>
                <c:pt idx="17">
                  <c:v>Cutbank River North Receipt Meter Station</c:v>
                </c:pt>
                <c:pt idx="18">
                  <c:v>Dismal Creek North Receipt Meter Station</c:v>
                </c:pt>
                <c:pt idx="19">
                  <c:v>Dorscheid Receipt Meter Station</c:v>
                </c:pt>
                <c:pt idx="20">
                  <c:v>Grey Owl Creek North Receipt Meter Station Expansion</c:v>
                </c:pt>
                <c:pt idx="21">
                  <c:v>Gold Creek South Receipt Meter Station Expansion No. 2</c:v>
                </c:pt>
                <c:pt idx="22">
                  <c:v>Dawson Creek No. 2 Receipt Meter Station</c:v>
                </c:pt>
                <c:pt idx="23">
                  <c:v>Saddle West Expansion:
Latornell Compressor Station Unit Addition</c:v>
                </c:pt>
                <c:pt idx="24">
                  <c:v>Wiau Lake North Sales Meter Station</c:v>
                </c:pt>
                <c:pt idx="25">
                  <c:v>West Path Delivery Project:
Turner Valley Compressor Station Unit Addition </c:v>
                </c:pt>
                <c:pt idx="26">
                  <c:v>Anderson Lake Receipt Meter Station</c:v>
                </c:pt>
                <c:pt idx="27">
                  <c:v>Smoky River Lateral Loop </c:v>
                </c:pt>
                <c:pt idx="28">
                  <c:v>Saddle West Expansion:
Saddle Hills Compressor Station Unit Addition and Control Valve Modifications</c:v>
                </c:pt>
                <c:pt idx="29">
                  <c:v>Pipestone Compressor Station Unit Addition &amp; Coolers</c:v>
                </c:pt>
                <c:pt idx="30">
                  <c:v>Christina Lake North Sales Meter Station Expansion</c:v>
                </c:pt>
                <c:pt idx="31">
                  <c:v>Clark Lake South Receipt Meter Station</c:v>
                </c:pt>
                <c:pt idx="32">
                  <c:v>Dawson Creek East No. 2 Receipt Meter Station</c:v>
                </c:pt>
                <c:pt idx="33">
                  <c:v>Liza Lake Sales Meter Station</c:v>
                </c:pt>
                <c:pt idx="34">
                  <c:v>Alberta Montana Border Sales Meter Station Replacement</c:v>
                </c:pt>
                <c:pt idx="35">
                  <c:v>Gold Creek West Receipt Meter Station</c:v>
                </c:pt>
                <c:pt idx="36">
                  <c:v>Groundbirch Mainline Loop (Sunrise Section)</c:v>
                </c:pt>
                <c:pt idx="37">
                  <c:v>Bonanza Receipt Meter Station Expansion</c:v>
                </c:pt>
                <c:pt idx="38">
                  <c:v>2016 Pipeline Decommissioning Program</c:v>
                </c:pt>
                <c:pt idx="39">
                  <c:v>Spruce Grove and Stony Plain UPU – Installation (AP)
</c:v>
                </c:pt>
                <c:pt idx="40">
                  <c:v>2015 Meter Station and Associated Lateral Abandonment </c:v>
                </c:pt>
                <c:pt idx="41">
                  <c:v>2016 Meter Station and Associated Lateral Abandonment</c:v>
                </c:pt>
                <c:pt idx="42">
                  <c:v>Wilkin Lake Sales Meter Station</c:v>
                </c:pt>
                <c:pt idx="43">
                  <c:v>Sheerness No. 2 Sales Meter Station</c:v>
                </c:pt>
                <c:pt idx="44">
                  <c:v>Valhalla North Receipt Meter Station Expansion</c:v>
                </c:pt>
                <c:pt idx="45">
                  <c:v>West Path Delivery 2023
WAML Loop No. 2 (Turner Valley)</c:v>
                </c:pt>
                <c:pt idx="46">
                  <c:v>Farrell Lake CS Modifications</c:v>
                </c:pt>
                <c:pt idx="47">
                  <c:v>Stoney Transit/North Gate Connection Piping (AP)</c:v>
                </c:pt>
                <c:pt idx="48">
                  <c:v>2017 Meter Stations and Laterals Abandonment Program</c:v>
                </c:pt>
                <c:pt idx="49">
                  <c:v>#REF!</c:v>
                </c:pt>
                <c:pt idx="50">
                  <c:v>#REF!</c:v>
                </c:pt>
                <c:pt idx="51">
                  <c:v>Etzikom Abandonment</c:v>
                </c:pt>
                <c:pt idx="52">
                  <c:v>Hythe Lateral Loop No. 2</c:v>
                </c:pt>
              </c:strCache>
            </c:strRef>
          </c:cat>
          <c:val>
            <c:numRef>
              <c:f>'Forecast Costs'!$C$4:$C$56</c:f>
              <c:numCache>
                <c:formatCode>General</c:formatCode>
                <c:ptCount val="53"/>
                <c:pt idx="0">
                  <c:v>0</c:v>
                </c:pt>
                <c:pt idx="1">
                  <c:v>0</c:v>
                </c:pt>
                <c:pt idx="2">
                  <c:v>5</c:v>
                </c:pt>
                <c:pt idx="3">
                  <c:v>3.4</c:v>
                </c:pt>
                <c:pt idx="4">
                  <c:v>0</c:v>
                </c:pt>
                <c:pt idx="5">
                  <c:v>2</c:v>
                </c:pt>
                <c:pt idx="6">
                  <c:v>0</c:v>
                </c:pt>
                <c:pt idx="7">
                  <c:v>5.8</c:v>
                </c:pt>
                <c:pt idx="8">
                  <c:v>0</c:v>
                </c:pt>
                <c:pt idx="9">
                  <c:v>3.1</c:v>
                </c:pt>
                <c:pt idx="11">
                  <c:v>0</c:v>
                </c:pt>
                <c:pt idx="12">
                  <c:v>3.8</c:v>
                </c:pt>
                <c:pt idx="13">
                  <c:v>3</c:v>
                </c:pt>
                <c:pt idx="14">
                  <c:v>1.3</c:v>
                </c:pt>
                <c:pt idx="15">
                  <c:v>0</c:v>
                </c:pt>
                <c:pt idx="16">
                  <c:v>3.2</c:v>
                </c:pt>
                <c:pt idx="17">
                  <c:v>3.2</c:v>
                </c:pt>
                <c:pt idx="18">
                  <c:v>3.2</c:v>
                </c:pt>
                <c:pt idx="19">
                  <c:v>3.2</c:v>
                </c:pt>
                <c:pt idx="20">
                  <c:v>3.2</c:v>
                </c:pt>
                <c:pt idx="21">
                  <c:v>3.5</c:v>
                </c:pt>
                <c:pt idx="22">
                  <c:v>4.4000000000000004</c:v>
                </c:pt>
                <c:pt idx="23">
                  <c:v>0</c:v>
                </c:pt>
                <c:pt idx="24">
                  <c:v>2.4</c:v>
                </c:pt>
                <c:pt idx="25">
                  <c:v>0</c:v>
                </c:pt>
                <c:pt idx="26">
                  <c:v>4</c:v>
                </c:pt>
                <c:pt idx="27">
                  <c:v>0</c:v>
                </c:pt>
                <c:pt idx="28">
                  <c:v>0</c:v>
                </c:pt>
                <c:pt idx="29">
                  <c:v>0</c:v>
                </c:pt>
                <c:pt idx="30">
                  <c:v>4.4000000000000004</c:v>
                </c:pt>
                <c:pt idx="31">
                  <c:v>4.4000000000000004</c:v>
                </c:pt>
                <c:pt idx="32">
                  <c:v>3.8</c:v>
                </c:pt>
                <c:pt idx="33">
                  <c:v>2.1</c:v>
                </c:pt>
                <c:pt idx="34">
                  <c:v>4.5999999999999996</c:v>
                </c:pt>
                <c:pt idx="35">
                  <c:v>4.9000000000000004</c:v>
                </c:pt>
                <c:pt idx="36">
                  <c:v>0</c:v>
                </c:pt>
                <c:pt idx="37">
                  <c:v>5.5</c:v>
                </c:pt>
                <c:pt idx="38">
                  <c:v>5.6</c:v>
                </c:pt>
                <c:pt idx="39">
                  <c:v>13.2</c:v>
                </c:pt>
                <c:pt idx="40">
                  <c:v>5.8</c:v>
                </c:pt>
                <c:pt idx="41">
                  <c:v>6.7</c:v>
                </c:pt>
                <c:pt idx="42">
                  <c:v>2</c:v>
                </c:pt>
                <c:pt idx="43">
                  <c:v>4.2</c:v>
                </c:pt>
                <c:pt idx="44">
                  <c:v>0</c:v>
                </c:pt>
                <c:pt idx="45">
                  <c:v>0</c:v>
                </c:pt>
                <c:pt idx="46">
                  <c:v>9.1</c:v>
                </c:pt>
                <c:pt idx="47">
                  <c:v>0</c:v>
                </c:pt>
                <c:pt idx="48">
                  <c:v>16.399999999999999</c:v>
                </c:pt>
                <c:pt idx="49">
                  <c:v>0</c:v>
                </c:pt>
                <c:pt idx="50">
                  <c:v>0</c:v>
                </c:pt>
                <c:pt idx="51">
                  <c:v>18.2</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221526</xdr:colOff>
      <xdr:row>3</xdr:row>
      <xdr:rowOff>2160214</xdr:rowOff>
    </xdr:from>
    <xdr:to>
      <xdr:col>8</xdr:col>
      <xdr:colOff>195875</xdr:colOff>
      <xdr:row>3</xdr:row>
      <xdr:rowOff>3281265</xdr:rowOff>
    </xdr:to>
    <xdr:pic>
      <xdr:nvPicPr>
        <xdr:cNvPr id="2" name="Picture 1">
          <a:extLst>
            <a:ext uri="{FF2B5EF4-FFF2-40B4-BE49-F238E27FC236}">
              <a16:creationId xmlns:a16="http://schemas.microsoft.com/office/drawing/2014/main" id="{E2B6B4D9-4359-4443-9552-6F098B04F0BE}"/>
            </a:ext>
          </a:extLst>
        </xdr:cNvPr>
        <xdr:cNvPicPr>
          <a:picLocks noChangeAspect="1"/>
        </xdr:cNvPicPr>
      </xdr:nvPicPr>
      <xdr:blipFill>
        <a:blip xmlns:r="http://schemas.openxmlformats.org/officeDocument/2006/relationships" r:embed="rId1"/>
        <a:stretch>
          <a:fillRect/>
        </a:stretch>
      </xdr:blipFill>
      <xdr:spPr>
        <a:xfrm>
          <a:off x="3298834" y="4138483"/>
          <a:ext cx="3112714" cy="1121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2.auc.ab.ca/_layouts/15/auc.efiling.portal/login.aspx?ReturnUrl=%2fProceeding23799%2f_layouts%2f15%2fAuthenticate.aspx%3fSource%3d%252FProceeding23799%252FProceedingDocuments%252F23799%255FX0055%255FProjectUpdate%252DPembina%252DKeephillsTransmiss%255F0058%252Epdf&amp;Source=%2FProceeding23799%2FProceedingDocuments%2F23799%5FX0055%5FProjectUpdate%2DPembina%2DKeephillsTransmiss%5F0058%2Epdf" TargetMode="External"/><Relationship Id="rId21" Type="http://schemas.openxmlformats.org/officeDocument/2006/relationships/hyperlink" Target="https://apps.cer-rec.gc.ca/REGDOCS/Item/View/3335913" TargetMode="External"/><Relationship Id="rId34" Type="http://schemas.openxmlformats.org/officeDocument/2006/relationships/hyperlink" Target="https://apps.cer-rec.gc.ca/REGDOCS/Item/View/3269393" TargetMode="External"/><Relationship Id="rId42" Type="http://schemas.openxmlformats.org/officeDocument/2006/relationships/hyperlink" Target="https://apps.cer-rec.gc.ca/REGDOCS/Item/View/3760383" TargetMode="External"/><Relationship Id="rId47"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50" Type="http://schemas.openxmlformats.org/officeDocument/2006/relationships/hyperlink" Target="https://apps.cer-rec.gc.ca/REGDOCS/Item/View/3773172" TargetMode="External"/><Relationship Id="rId55" Type="http://schemas.openxmlformats.org/officeDocument/2006/relationships/hyperlink" Target="https://apps.cer-rec.gc.ca/REGDOCS/Item/View/3700909" TargetMode="External"/><Relationship Id="rId63" Type="http://schemas.openxmlformats.org/officeDocument/2006/relationships/hyperlink" Target="https://apps.cer-rec.gc.ca/REGDOCS/Item/View/3389775" TargetMode="External"/><Relationship Id="rId68" Type="http://schemas.openxmlformats.org/officeDocument/2006/relationships/hyperlink" Target="https://apps.cer-rec.gc.ca/REGDOCS/Item/View/3781722" TargetMode="External"/><Relationship Id="rId76" Type="http://schemas.openxmlformats.org/officeDocument/2006/relationships/hyperlink" Target="http://www.tccustomerexpress.com/5618.html" TargetMode="External"/><Relationship Id="rId84" Type="http://schemas.openxmlformats.org/officeDocument/2006/relationships/hyperlink" Target="https://apps.cer-rec.gc.ca/REGDOCS/Item/Filing/A96787" TargetMode="External"/><Relationship Id="rId89" Type="http://schemas.openxmlformats.org/officeDocument/2006/relationships/hyperlink" Target="https://apps.cer-rec.gc.ca/REGDOCS/Item/Filing/A81424" TargetMode="External"/><Relationship Id="rId97"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7" Type="http://schemas.openxmlformats.org/officeDocument/2006/relationships/hyperlink" Target="https://apps.cer-rec.gc.ca/REGDOCS/Item/View/3579496" TargetMode="External"/><Relationship Id="rId71" Type="http://schemas.openxmlformats.org/officeDocument/2006/relationships/hyperlink" Target="https://apps.cer-rec.gc.ca/REGDOCS/Item/View/3828591" TargetMode="External"/><Relationship Id="rId92" Type="http://schemas.openxmlformats.org/officeDocument/2006/relationships/hyperlink" Target="https://apps.cer-rec.gc.ca/REGDOCS/Item/Filing/C06605" TargetMode="External"/><Relationship Id="rId2" Type="http://schemas.openxmlformats.org/officeDocument/2006/relationships/hyperlink" Target="https://apps.cer-rec.gc.ca/REGDOCS/Item/Filing/A96790" TargetMode="External"/><Relationship Id="rId16"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29" Type="http://schemas.openxmlformats.org/officeDocument/2006/relationships/hyperlink" Target="https://apps.cer-rec.gc.ca/REGDOCS/Item/View/3397528" TargetMode="External"/><Relationship Id="rId1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24"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32" Type="http://schemas.openxmlformats.org/officeDocument/2006/relationships/hyperlink" Target="https://apps.cer-rec.gc.ca/REGDOCS/Item/View/3269511" TargetMode="External"/><Relationship Id="rId37" Type="http://schemas.openxmlformats.org/officeDocument/2006/relationships/hyperlink" Target="https://apps.cer-rec.gc.ca/REGDOCS/Item/View/3279537" TargetMode="External"/><Relationship Id="rId40" Type="http://schemas.openxmlformats.org/officeDocument/2006/relationships/hyperlink" Target="http://www.tccustomerexpress.com/5245.html" TargetMode="External"/><Relationship Id="rId45" Type="http://schemas.openxmlformats.org/officeDocument/2006/relationships/hyperlink" Target="https://apps.cer-rec.gc.ca/REGDOCS/Item/View/3754564" TargetMode="External"/><Relationship Id="rId53" Type="http://schemas.openxmlformats.org/officeDocument/2006/relationships/hyperlink" Target="https://apps.cer-rec.gc.ca/REGDOCS/Item/View/3299935" TargetMode="External"/><Relationship Id="rId58" Type="http://schemas.openxmlformats.org/officeDocument/2006/relationships/hyperlink" Target="https://apps.cer-rec.gc.ca/REGDOCS/Item/View/3338045" TargetMode="External"/><Relationship Id="rId66" Type="http://schemas.openxmlformats.org/officeDocument/2006/relationships/hyperlink" Target="https://apps.cer-rec.gc.ca/REGDOCS/Item/View/3872353" TargetMode="External"/><Relationship Id="rId74" Type="http://schemas.openxmlformats.org/officeDocument/2006/relationships/hyperlink" Target="https://apps.cer-rec.gc.ca/REGDOCS/Item/View/3324404" TargetMode="External"/><Relationship Id="rId79" Type="http://schemas.openxmlformats.org/officeDocument/2006/relationships/hyperlink" Target="https://apps.cer-rec.gc.ca/REGDOCS/Item/View/3871881" TargetMode="External"/><Relationship Id="rId87" Type="http://schemas.openxmlformats.org/officeDocument/2006/relationships/hyperlink" Target="http://www.tccustomerexpress.com/5328.html" TargetMode="External"/><Relationship Id="rId5" Type="http://schemas.openxmlformats.org/officeDocument/2006/relationships/hyperlink" Target="https://apps.cer-rec.gc.ca/REGDOCS/Item/View/3538010" TargetMode="External"/><Relationship Id="rId61" Type="http://schemas.openxmlformats.org/officeDocument/2006/relationships/hyperlink" Target="https://apps.cer-rec.gc.ca/REGDOCS/Item/View/3760382" TargetMode="External"/><Relationship Id="rId82"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90" Type="http://schemas.openxmlformats.org/officeDocument/2006/relationships/hyperlink" Target="https://apps.cer-rec.gc.ca/REGDOCS/Item/View/3097019" TargetMode="External"/><Relationship Id="rId95"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9" Type="http://schemas.openxmlformats.org/officeDocument/2006/relationships/hyperlink" Target="https://apps.cer-rec.gc.ca/REGDOCS/Item/Filing/A85708" TargetMode="External"/><Relationship Id="rId14" Type="http://schemas.openxmlformats.org/officeDocument/2006/relationships/hyperlink" Target="https://www2.auc.ab.ca/_layouts/15/auc.efiling.portal/login.aspx?ReturnUrl=%2fProceeding23587%2f_layouts%2f15%2fAuthenticate.aspx%3fSource%3d%252FProceeding23587%252FSitePages%252FViewIssuedDisposition%252Easpx%253FDispositionID%253D50138&amp;Source=%2FProceeding23587%2FSitePages%2FViewIssuedDisposition%2Easpx%3FDispositionID%3D50138" TargetMode="External"/><Relationship Id="rId22" Type="http://schemas.openxmlformats.org/officeDocument/2006/relationships/hyperlink" Target="https://apps.cer-rec.gc.ca/REGDOCS/Item/View/3391154" TargetMode="External"/><Relationship Id="rId27" Type="http://schemas.openxmlformats.org/officeDocument/2006/relationships/hyperlink" Target="https://www2.auc.ab.ca/_layouts/15/auc.efiling.portal/login.aspx?ReturnUrl=%2fProceeding23799%2f_layouts%2f15%2fAuthenticate.aspx%3fSource%3d%252FProceeding23799%252Fsitepages%252FManageApplications%252Easpx%253FAppNumber%253D23799%252DA001&amp;Source=%2FProceeding23799%2Fsitepages%2FManageApplications%2Easpx%3FAppNumber%3D23799%2DA001" TargetMode="External"/><Relationship Id="rId30" Type="http://schemas.openxmlformats.org/officeDocument/2006/relationships/hyperlink" Target="https://apps.cer-rec.gc.ca/REGDOCS/Item/View/3464477" TargetMode="External"/><Relationship Id="rId35" Type="http://schemas.openxmlformats.org/officeDocument/2006/relationships/hyperlink" Target="https://apps.cer-rec.gc.ca/REGDOCS/Item/View/3279432" TargetMode="External"/><Relationship Id="rId43" Type="http://schemas.openxmlformats.org/officeDocument/2006/relationships/hyperlink" Target="https://apps.cer-rec.gc.ca/REGDOCS/Item/View/3648899" TargetMode="External"/><Relationship Id="rId48" Type="http://schemas.openxmlformats.org/officeDocument/2006/relationships/hyperlink" Target="https://apps.cer-rec.gc.ca/REGDOCS/Item/View/3338101" TargetMode="External"/><Relationship Id="rId56" Type="http://schemas.openxmlformats.org/officeDocument/2006/relationships/hyperlink" Target="https://apps.cer-rec.gc.ca/REGDOCS/Item/View/3321541" TargetMode="External"/><Relationship Id="rId64" Type="http://schemas.openxmlformats.org/officeDocument/2006/relationships/hyperlink" Target="https://apps.cer-rec.gc.ca/REGDOCS/Item/Filing/A98042" TargetMode="External"/><Relationship Id="rId69" Type="http://schemas.openxmlformats.org/officeDocument/2006/relationships/hyperlink" Target="http://www.tccustomerexpress.com/5869.html" TargetMode="External"/><Relationship Id="rId77" Type="http://schemas.openxmlformats.org/officeDocument/2006/relationships/hyperlink" Target="https://apps.cer-rec.gc.ca/REGDOCS/Item/View/3355077" TargetMode="External"/><Relationship Id="rId100" Type="http://schemas.openxmlformats.org/officeDocument/2006/relationships/hyperlink" Target="https://www2.auc.ab.ca/Proceeding25937/SitePages/ManageApplications.aspx?ApplicationID=42406&amp;AppNumber=25937-A002" TargetMode="External"/><Relationship Id="rId8" Type="http://schemas.openxmlformats.org/officeDocument/2006/relationships/hyperlink" Target="https://apps.cer-rec.gc.ca/REGDOCS/Item/View/3464032" TargetMode="External"/><Relationship Id="rId51" Type="http://schemas.openxmlformats.org/officeDocument/2006/relationships/hyperlink" Target="https://apps.cer-rec.gc.ca/REGDOCS/Item/View/3298062" TargetMode="External"/><Relationship Id="rId72" Type="http://schemas.openxmlformats.org/officeDocument/2006/relationships/hyperlink" Target="https://apps.cer-rec.gc.ca/REGDOCS/Item/View/3578159" TargetMode="External"/><Relationship Id="rId80" Type="http://schemas.openxmlformats.org/officeDocument/2006/relationships/hyperlink" Target="https://apps.cer-rec.gc.ca/REGDOCS/Item/View/2955092" TargetMode="External"/><Relationship Id="rId85" Type="http://schemas.openxmlformats.org/officeDocument/2006/relationships/hyperlink" Target="https://apps.cer-rec.gc.ca/REGDOCS/Item/View/3610529" TargetMode="External"/><Relationship Id="rId93"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98" Type="http://schemas.openxmlformats.org/officeDocument/2006/relationships/hyperlink" Target="https://apps.cer-rec.gc.ca/REGDOCS/Item/Filing/C09063" TargetMode="External"/><Relationship Id="rId3" Type="http://schemas.openxmlformats.org/officeDocument/2006/relationships/hyperlink" Target="https://apps.cer-rec.gc.ca/REGDOCS/Item/View/3466550" TargetMode="External"/><Relationship Id="rId12" Type="http://schemas.openxmlformats.org/officeDocument/2006/relationships/hyperlink" Target="https://apps.cer-rec.gc.ca/REGDOCS/Item/View/3225032" TargetMode="External"/><Relationship Id="rId17" Type="http://schemas.openxmlformats.org/officeDocument/2006/relationships/hyperlink" Target="https://apps.cer-rec.gc.ca/REGDOCS/Item/View/3391273" TargetMode="External"/><Relationship Id="rId25" Type="http://schemas.openxmlformats.org/officeDocument/2006/relationships/hyperlink" Target="https://apps.cer-rec.gc.ca/REGDOCS/Item/Filing/A97970" TargetMode="External"/><Relationship Id="rId33" Type="http://schemas.openxmlformats.org/officeDocument/2006/relationships/hyperlink" Target="https://apps.cer-rec.gc.ca/REGDOCS/Item/View/3278659" TargetMode="External"/><Relationship Id="rId38" Type="http://schemas.openxmlformats.org/officeDocument/2006/relationships/hyperlink" Target="https://apps.cer-rec.gc.ca/REGDOCS/Item/Filing/A82147" TargetMode="External"/><Relationship Id="rId46" Type="http://schemas.openxmlformats.org/officeDocument/2006/relationships/hyperlink" Target="https://apps.cer-rec.gc.ca/REGDOCS/Item/View/3542068" TargetMode="External"/><Relationship Id="rId59" Type="http://schemas.openxmlformats.org/officeDocument/2006/relationships/hyperlink" Target="https://apps.cer-rec.gc.ca/REGDOCS/Item/View/3642994" TargetMode="External"/><Relationship Id="rId67" Type="http://schemas.openxmlformats.org/officeDocument/2006/relationships/hyperlink" Target="https://apps.cer-rec.gc.ca/REGDOCS/Item/View/3894280" TargetMode="External"/><Relationship Id="rId20" Type="http://schemas.openxmlformats.org/officeDocument/2006/relationships/hyperlink" Target="http://www.tccustomerexpress.com/5525.html" TargetMode="External"/><Relationship Id="rId41" Type="http://schemas.openxmlformats.org/officeDocument/2006/relationships/hyperlink" Target="https://apps.cer-rec.gc.ca/REGDOCS/Item/Filing/A88384" TargetMode="External"/><Relationship Id="rId54" Type="http://schemas.openxmlformats.org/officeDocument/2006/relationships/hyperlink" Target="https://apps.cer-rec.gc.ca/REGDOCS/Item/View/3560240" TargetMode="External"/><Relationship Id="rId62" Type="http://schemas.openxmlformats.org/officeDocument/2006/relationships/hyperlink" Target="https://apps.cer-rec.gc.ca/REGDOCS/Item/View/3573658" TargetMode="External"/><Relationship Id="rId70" Type="http://schemas.openxmlformats.org/officeDocument/2006/relationships/hyperlink" Target="https://apps.cer-rec.gc.ca/REGDOCS/Item/View/3812750" TargetMode="External"/><Relationship Id="rId75" Type="http://schemas.openxmlformats.org/officeDocument/2006/relationships/hyperlink" Target="https://apps.cer-rec.gc.ca/REGDOCS/Item/Filing/A94327" TargetMode="External"/><Relationship Id="rId83" Type="http://schemas.openxmlformats.org/officeDocument/2006/relationships/hyperlink" Target="https://apps.cer-rec.gc.ca/REGDOCS/Item/View/3577322" TargetMode="External"/><Relationship Id="rId88" Type="http://schemas.openxmlformats.org/officeDocument/2006/relationships/hyperlink" Target="https://apps.cer-rec.gc.ca/REGDOCS/Item/View/3325196" TargetMode="External"/><Relationship Id="rId91" Type="http://schemas.openxmlformats.org/officeDocument/2006/relationships/hyperlink" Target="https://apps.cer-rec.gc.ca/REGDOCS/Item/View/2839294" TargetMode="External"/><Relationship Id="rId96"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 Type="http://schemas.openxmlformats.org/officeDocument/2006/relationships/hyperlink" Target="https://apps.cer-rec.gc.ca/REGDOCS/Item/View/3075275" TargetMode="External"/><Relationship Id="rId6" Type="http://schemas.openxmlformats.org/officeDocument/2006/relationships/hyperlink" Target="https://apps.cer-rec.gc.ca/REGDOCS/Item/View/3336334" TargetMode="External"/><Relationship Id="rId15" Type="http://schemas.openxmlformats.org/officeDocument/2006/relationships/hyperlink" Target="https://apps.cer-rec.gc.ca/REGDOCS/Item/View/3808912" TargetMode="External"/><Relationship Id="rId23" Type="http://schemas.openxmlformats.org/officeDocument/2006/relationships/hyperlink" Target="https://apps.cer-rec.gc.ca/REGDOCS/Item/View/3266058" TargetMode="External"/><Relationship Id="rId28" Type="http://schemas.openxmlformats.org/officeDocument/2006/relationships/hyperlink" Target="https://apps.cer-rec.gc.ca/REGDOCS/Item/View/3027606" TargetMode="External"/><Relationship Id="rId36" Type="http://schemas.openxmlformats.org/officeDocument/2006/relationships/hyperlink" Target="https://apps.cer-rec.gc.ca/REGDOCS/Item/View/3269510" TargetMode="External"/><Relationship Id="rId49" Type="http://schemas.openxmlformats.org/officeDocument/2006/relationships/hyperlink" Target="https://apps.cer-rec.gc.ca/REGDOCS/Item/View/3349396" TargetMode="External"/><Relationship Id="rId57" Type="http://schemas.openxmlformats.org/officeDocument/2006/relationships/hyperlink" Target="https://apps.cer-rec.gc.ca/REGDOCS/Item/View/3691501" TargetMode="External"/><Relationship Id="rId10" Type="http://schemas.openxmlformats.org/officeDocument/2006/relationships/hyperlink" Target="https://apps.cer-rec.gc.ca/REGDOCS/Item/View/3695956" TargetMode="External"/><Relationship Id="rId31" Type="http://schemas.openxmlformats.org/officeDocument/2006/relationships/hyperlink" Target="https://apps.cer-rec.gc.ca/REGDOCS/Item/View/3269283" TargetMode="External"/><Relationship Id="rId44" Type="http://schemas.openxmlformats.org/officeDocument/2006/relationships/hyperlink" Target="https://apps.cer-rec.gc.ca/REGDOCS/Item/View/3330580" TargetMode="External"/><Relationship Id="rId52" Type="http://schemas.openxmlformats.org/officeDocument/2006/relationships/hyperlink" Target="https://apps.cer-rec.gc.ca/REGDOCS/Item/View/3580951" TargetMode="External"/><Relationship Id="rId60" Type="http://schemas.openxmlformats.org/officeDocument/2006/relationships/hyperlink" Target="http://www.tccustomerexpress.com/6033.html" TargetMode="External"/><Relationship Id="rId65" Type="http://schemas.openxmlformats.org/officeDocument/2006/relationships/hyperlink" Target="https://apps.cer-rec.gc.ca/REGDOCS/Item/View/3394020" TargetMode="External"/><Relationship Id="rId73" Type="http://schemas.openxmlformats.org/officeDocument/2006/relationships/hyperlink" Target="https://apps.cer-rec.gc.ca/REGDOCS/Item/Filing/A93852" TargetMode="External"/><Relationship Id="rId78" Type="http://schemas.openxmlformats.org/officeDocument/2006/relationships/hyperlink" Target="https://apps.cer-rec.gc.ca/REGDOCS/Item/View/3875132" TargetMode="External"/><Relationship Id="rId81" Type="http://schemas.openxmlformats.org/officeDocument/2006/relationships/hyperlink" Target="http://www.tccustomerexpress.com/5771.html" TargetMode="External"/><Relationship Id="rId86" Type="http://schemas.openxmlformats.org/officeDocument/2006/relationships/hyperlink" Target="https://apps.cer-rec.gc.ca/REGDOCS/Item/View/2748154" TargetMode="External"/><Relationship Id="rId94"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99" Type="http://schemas.openxmlformats.org/officeDocument/2006/relationships/hyperlink" Target="https://apps.cer-rec.gc.ca/REGDOCS/Item/View/4012377" TargetMode="External"/><Relationship Id="rId101" Type="http://schemas.openxmlformats.org/officeDocument/2006/relationships/printerSettings" Target="../printerSettings/printerSettings3.bin"/><Relationship Id="rId4" Type="http://schemas.openxmlformats.org/officeDocument/2006/relationships/hyperlink" Target="https://apps.cer-rec.gc.ca/REGDOCS/Item/View/3542672" TargetMode="External"/><Relationship Id="rId9" Type="http://schemas.openxmlformats.org/officeDocument/2006/relationships/hyperlink" Target="https://apps.cer-rec.gc.ca/REGDOCS/Item/Filing/A88759" TargetMode="External"/><Relationship Id="rId13" Type="http://schemas.openxmlformats.org/officeDocument/2006/relationships/hyperlink" Target="https://apps.cer-rec.gc.ca/REGDOCS/Item/Filing/C00385" TargetMode="External"/><Relationship Id="rId18" Type="http://schemas.openxmlformats.org/officeDocument/2006/relationships/hyperlink" Target="https://apps.cer-rec.gc.ca/REGDOCS/Item/View/3760816" TargetMode="External"/><Relationship Id="rId39" Type="http://schemas.openxmlformats.org/officeDocument/2006/relationships/hyperlink" Target="https://apps.cer-rec.gc.ca/REGDOCS/Item/View/106022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2"/>
  <sheetViews>
    <sheetView tabSelected="1" zoomScale="78" zoomScaleNormal="78" zoomScaleSheetLayoutView="52" zoomScalePageLayoutView="75" workbookViewId="0">
      <selection sqref="A1:O1"/>
    </sheetView>
  </sheetViews>
  <sheetFormatPr defaultRowHeight="15" x14ac:dyDescent="0.25"/>
  <cols>
    <col min="3" max="3" width="17.7109375" customWidth="1"/>
    <col min="7" max="7" width="18.7109375" customWidth="1"/>
    <col min="10" max="10" width="8.7109375" customWidth="1"/>
  </cols>
  <sheetData>
    <row r="1" spans="1:26" s="2" customFormat="1" ht="128.25" customHeight="1" x14ac:dyDescent="0.25">
      <c r="A1" s="77" t="s">
        <v>611</v>
      </c>
      <c r="B1" s="77"/>
      <c r="C1" s="77"/>
      <c r="D1" s="77"/>
      <c r="E1" s="77"/>
      <c r="F1" s="77"/>
      <c r="G1" s="77"/>
      <c r="H1" s="77"/>
      <c r="I1" s="77"/>
      <c r="J1" s="77"/>
      <c r="K1" s="77"/>
      <c r="L1" s="77"/>
      <c r="M1" s="77"/>
      <c r="N1" s="77"/>
      <c r="O1" s="77"/>
    </row>
    <row r="2" spans="1:26" s="2" customFormat="1" ht="20.65" customHeight="1" x14ac:dyDescent="0.25">
      <c r="A2" s="37"/>
      <c r="B2" s="78" t="s">
        <v>518</v>
      </c>
      <c r="C2" s="79"/>
      <c r="D2" s="79"/>
      <c r="E2" s="79"/>
      <c r="F2" s="79"/>
      <c r="G2" s="80"/>
      <c r="H2" s="55">
        <v>2018</v>
      </c>
      <c r="I2" s="55">
        <v>2019</v>
      </c>
      <c r="J2" s="55">
        <v>2020</v>
      </c>
      <c r="K2" s="55">
        <v>2021</v>
      </c>
      <c r="L2" s="55">
        <v>2022</v>
      </c>
      <c r="M2" s="55">
        <v>2023</v>
      </c>
      <c r="N2" s="55">
        <v>2024</v>
      </c>
      <c r="O2" s="37"/>
      <c r="P2" s="36"/>
      <c r="Q2" s="36"/>
      <c r="R2" s="36"/>
      <c r="S2" s="36"/>
      <c r="T2" s="36"/>
      <c r="U2" s="38"/>
      <c r="V2" s="38"/>
      <c r="W2" s="38"/>
      <c r="X2" s="38"/>
      <c r="Y2" s="38"/>
      <c r="Z2" s="38"/>
    </row>
    <row r="3" spans="1:26" ht="20.65" customHeight="1" x14ac:dyDescent="0.25">
      <c r="A3" s="42"/>
      <c r="B3" s="81" t="s">
        <v>519</v>
      </c>
      <c r="C3" s="82"/>
      <c r="D3" s="82"/>
      <c r="E3" s="82"/>
      <c r="F3" s="82"/>
      <c r="G3" s="83"/>
      <c r="H3" s="64">
        <f>SUM('Facilities Update'!J2:J2000)</f>
        <v>557.29999999999995</v>
      </c>
      <c r="I3" s="64">
        <f>SUM('Facilities Update'!K2:K2000)</f>
        <v>3205.4</v>
      </c>
      <c r="J3" s="64">
        <f>SUM('Facilities Update'!L2:L2000)</f>
        <v>1857.9</v>
      </c>
      <c r="K3" s="73">
        <f>SUM('Facilities Update'!M2:M2000)</f>
        <v>3166.2</v>
      </c>
      <c r="L3" s="64">
        <f>SUM('Facilities Update'!N2:N2000)</f>
        <v>842</v>
      </c>
      <c r="M3" s="64">
        <f>SUM('Facilities Update'!O2:O2000)</f>
        <v>1468</v>
      </c>
      <c r="N3" s="64">
        <f>SUM('Facilities Update'!P2:P2000)</f>
        <v>461</v>
      </c>
      <c r="O3" s="41"/>
      <c r="P3" s="40"/>
      <c r="Q3" s="40"/>
      <c r="R3" s="40"/>
      <c r="S3" s="40"/>
      <c r="T3" s="40"/>
      <c r="U3" s="39"/>
      <c r="V3" s="39"/>
      <c r="W3" s="39"/>
      <c r="X3" s="39"/>
      <c r="Y3" s="39"/>
      <c r="Z3" s="39"/>
    </row>
    <row r="4" spans="1:26" ht="266.10000000000002" customHeight="1" x14ac:dyDescent="0.25">
      <c r="A4" s="84" t="s">
        <v>612</v>
      </c>
      <c r="B4" s="84"/>
      <c r="C4" s="84"/>
      <c r="D4" s="84"/>
      <c r="E4" s="84"/>
      <c r="F4" s="84"/>
      <c r="G4" s="84"/>
      <c r="H4" s="84"/>
      <c r="I4" s="84"/>
      <c r="J4" s="84"/>
      <c r="K4" s="84"/>
      <c r="L4" s="84"/>
      <c r="M4" s="84"/>
      <c r="N4" s="84"/>
      <c r="O4" s="84"/>
    </row>
    <row r="5" spans="1:26" ht="238.5" customHeight="1" x14ac:dyDescent="0.25">
      <c r="A5" s="85" t="s">
        <v>613</v>
      </c>
      <c r="B5" s="85"/>
      <c r="C5" s="85"/>
      <c r="D5" s="85"/>
      <c r="E5" s="85"/>
      <c r="F5" s="85"/>
      <c r="G5" s="85"/>
      <c r="H5" s="85"/>
      <c r="I5" s="85"/>
      <c r="J5" s="85"/>
      <c r="K5" s="85"/>
      <c r="L5" s="85"/>
      <c r="M5" s="85"/>
      <c r="N5" s="85"/>
      <c r="O5" s="85"/>
    </row>
    <row r="6" spans="1:26" ht="242.65" customHeight="1" x14ac:dyDescent="0.25">
      <c r="A6" s="85" t="s">
        <v>614</v>
      </c>
      <c r="B6" s="85"/>
      <c r="C6" s="85"/>
      <c r="D6" s="85"/>
      <c r="E6" s="85"/>
      <c r="F6" s="85"/>
      <c r="G6" s="85"/>
      <c r="H6" s="85"/>
      <c r="I6" s="85"/>
      <c r="J6" s="85"/>
      <c r="K6" s="85"/>
      <c r="L6" s="85"/>
      <c r="M6" s="85"/>
      <c r="N6" s="85"/>
      <c r="O6" s="85"/>
    </row>
    <row r="7" spans="1:26" ht="267.60000000000002" customHeight="1" x14ac:dyDescent="0.25">
      <c r="A7" s="76" t="s">
        <v>615</v>
      </c>
      <c r="B7" s="76"/>
      <c r="C7" s="76"/>
      <c r="D7" s="76"/>
      <c r="E7" s="76"/>
      <c r="F7" s="76"/>
      <c r="G7" s="76"/>
      <c r="H7" s="76"/>
      <c r="I7" s="76"/>
      <c r="J7" s="76"/>
      <c r="K7" s="76"/>
      <c r="L7" s="76"/>
      <c r="M7" s="76"/>
      <c r="N7" s="76"/>
      <c r="O7" s="76"/>
    </row>
    <row r="8" spans="1:26" ht="184.5" customHeight="1" x14ac:dyDescent="0.25">
      <c r="A8" s="74" t="s">
        <v>616</v>
      </c>
      <c r="B8" s="75"/>
      <c r="C8" s="75"/>
      <c r="D8" s="75"/>
      <c r="E8" s="75"/>
      <c r="F8" s="75"/>
      <c r="G8" s="75"/>
      <c r="H8" s="75"/>
      <c r="I8" s="75"/>
      <c r="J8" s="75"/>
      <c r="K8" s="75"/>
      <c r="L8" s="75"/>
      <c r="M8" s="75"/>
      <c r="N8" s="75"/>
      <c r="O8" s="75"/>
    </row>
    <row r="9" spans="1:26" x14ac:dyDescent="0.25">
      <c r="A9" s="43"/>
      <c r="B9" s="43"/>
      <c r="C9" s="43"/>
      <c r="D9" s="43"/>
      <c r="E9" s="43"/>
      <c r="F9" s="43"/>
      <c r="G9" s="43"/>
      <c r="H9" s="43"/>
      <c r="I9" s="43"/>
      <c r="J9" s="43"/>
      <c r="K9" s="43"/>
      <c r="L9" s="43"/>
      <c r="M9" s="43"/>
      <c r="N9" s="43"/>
      <c r="O9" s="43"/>
    </row>
    <row r="10" spans="1:26" x14ac:dyDescent="0.25">
      <c r="A10" s="43"/>
      <c r="B10" s="43"/>
      <c r="C10" s="43"/>
      <c r="D10" s="43"/>
      <c r="E10" s="43"/>
      <c r="F10" s="43"/>
      <c r="G10" s="43"/>
      <c r="H10" s="43"/>
      <c r="I10" s="43"/>
      <c r="J10" s="43"/>
      <c r="K10" s="43"/>
      <c r="L10" s="43"/>
      <c r="M10" s="43"/>
      <c r="N10" s="43"/>
      <c r="O10" s="43"/>
    </row>
    <row r="11" spans="1:26" x14ac:dyDescent="0.25">
      <c r="A11" s="43"/>
      <c r="B11" s="43"/>
      <c r="C11" s="43"/>
      <c r="D11" s="43"/>
      <c r="E11" s="43"/>
      <c r="F11" s="43"/>
      <c r="G11" s="43"/>
      <c r="H11" s="43"/>
      <c r="I11" s="43"/>
      <c r="J11" s="43"/>
      <c r="K11" s="43"/>
      <c r="L11" s="43"/>
      <c r="M11" s="43"/>
      <c r="N11" s="43"/>
      <c r="O11" s="43"/>
    </row>
    <row r="12" spans="1:26" x14ac:dyDescent="0.25">
      <c r="A12" s="43"/>
      <c r="B12" s="43"/>
      <c r="C12" s="43"/>
      <c r="D12" s="43"/>
      <c r="E12" s="43"/>
      <c r="F12" s="43"/>
      <c r="G12" s="43"/>
      <c r="H12" s="43"/>
      <c r="I12" s="43"/>
      <c r="J12" s="43"/>
      <c r="K12" s="43"/>
      <c r="L12" s="43"/>
      <c r="M12" s="43"/>
      <c r="N12" s="43"/>
      <c r="O12" s="43"/>
    </row>
  </sheetData>
  <mergeCells count="8">
    <mergeCell ref="A8:O8"/>
    <mergeCell ref="A7:O7"/>
    <mergeCell ref="A1:O1"/>
    <mergeCell ref="B2:G2"/>
    <mergeCell ref="B3:G3"/>
    <mergeCell ref="A4:O4"/>
    <mergeCell ref="A5:O5"/>
    <mergeCell ref="A6:O6"/>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2020 Facility Status Update (December)</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1:V1017"/>
  <sheetViews>
    <sheetView zoomScaleNormal="100" zoomScaleSheetLayoutView="59" workbookViewId="0">
      <pane ySplit="1" topLeftCell="A17" activePane="bottomLeft" state="frozen"/>
      <selection pane="bottomLeft"/>
    </sheetView>
  </sheetViews>
  <sheetFormatPr defaultColWidth="9.28515625" defaultRowHeight="15.75" x14ac:dyDescent="0.25"/>
  <cols>
    <col min="1" max="1" width="16" style="67" customWidth="1"/>
    <col min="2" max="2" width="18.42578125" style="60" customWidth="1"/>
    <col min="3" max="3" width="36.28515625" style="14" customWidth="1"/>
    <col min="4" max="4" width="19.42578125" style="63" customWidth="1"/>
    <col min="5" max="5" width="13.7109375" style="14" customWidth="1"/>
    <col min="6" max="6" width="18.140625" style="14" customWidth="1"/>
    <col min="7" max="7" width="15.5703125" style="14" customWidth="1"/>
    <col min="8" max="8" width="23.5703125" style="61" customWidth="1"/>
    <col min="9" max="9" width="17.28515625" style="62" customWidth="1"/>
    <col min="10" max="16" width="6.28515625" style="14" customWidth="1"/>
    <col min="17" max="17" width="23.5703125" style="14" customWidth="1"/>
    <col min="18" max="18" width="14.7109375" style="14" bestFit="1" customWidth="1"/>
    <col min="19" max="19" width="11.5703125" style="14" bestFit="1" customWidth="1"/>
    <col min="20" max="20" width="10" style="14" bestFit="1" customWidth="1"/>
    <col min="21" max="16384" width="9.28515625" style="14"/>
  </cols>
  <sheetData>
    <row r="1" spans="1:17" ht="65.099999999999994" customHeight="1" x14ac:dyDescent="0.25">
      <c r="A1" s="56" t="s">
        <v>540</v>
      </c>
      <c r="B1" s="56" t="s">
        <v>487</v>
      </c>
      <c r="C1" s="56" t="s">
        <v>0</v>
      </c>
      <c r="D1" s="56" t="s">
        <v>1</v>
      </c>
      <c r="E1" s="56" t="s">
        <v>2</v>
      </c>
      <c r="F1" s="56" t="s">
        <v>3</v>
      </c>
      <c r="G1" s="56" t="s">
        <v>524</v>
      </c>
      <c r="H1" s="56" t="s">
        <v>620</v>
      </c>
      <c r="I1" s="56" t="s">
        <v>621</v>
      </c>
      <c r="J1" s="56">
        <v>2018</v>
      </c>
      <c r="K1" s="56">
        <v>2019</v>
      </c>
      <c r="L1" s="56">
        <v>2020</v>
      </c>
      <c r="M1" s="56">
        <v>2021</v>
      </c>
      <c r="N1" s="56">
        <v>2022</v>
      </c>
      <c r="O1" s="56">
        <v>2023</v>
      </c>
      <c r="P1" s="56">
        <v>2024</v>
      </c>
      <c r="Q1" s="56" t="s">
        <v>16</v>
      </c>
    </row>
    <row r="2" spans="1:17" ht="362.25" x14ac:dyDescent="0.25">
      <c r="A2" s="15"/>
      <c r="B2" s="15" t="s">
        <v>407</v>
      </c>
      <c r="C2" s="15" t="s">
        <v>4</v>
      </c>
      <c r="D2" s="16" t="s">
        <v>373</v>
      </c>
      <c r="E2" s="15" t="s">
        <v>5</v>
      </c>
      <c r="F2" s="15" t="s">
        <v>14</v>
      </c>
      <c r="G2" s="17">
        <v>43221</v>
      </c>
      <c r="H2" s="16" t="s">
        <v>636</v>
      </c>
      <c r="I2" s="18">
        <v>5.8</v>
      </c>
      <c r="J2" s="18"/>
      <c r="K2" s="18"/>
      <c r="L2" s="18"/>
      <c r="M2" s="18"/>
      <c r="N2" s="18"/>
      <c r="O2" s="18"/>
      <c r="P2" s="18"/>
      <c r="Q2" s="16"/>
    </row>
    <row r="3" spans="1:17" ht="204.75" x14ac:dyDescent="0.25">
      <c r="A3" s="19"/>
      <c r="B3" s="15" t="s">
        <v>407</v>
      </c>
      <c r="C3" s="15" t="s">
        <v>6</v>
      </c>
      <c r="D3" s="16" t="s">
        <v>374</v>
      </c>
      <c r="E3" s="15" t="s">
        <v>19</v>
      </c>
      <c r="F3" s="15" t="s">
        <v>14</v>
      </c>
      <c r="G3" s="17">
        <v>43617</v>
      </c>
      <c r="H3" s="16" t="s">
        <v>418</v>
      </c>
      <c r="I3" s="18">
        <v>6.7</v>
      </c>
      <c r="J3" s="18"/>
      <c r="K3" s="18"/>
      <c r="L3" s="18"/>
      <c r="M3" s="18"/>
      <c r="N3" s="18"/>
      <c r="O3" s="18"/>
      <c r="P3" s="18"/>
      <c r="Q3" s="16"/>
    </row>
    <row r="4" spans="1:17" ht="204.75" x14ac:dyDescent="0.25">
      <c r="A4" s="19"/>
      <c r="B4" s="15" t="s">
        <v>13</v>
      </c>
      <c r="C4" s="15" t="s">
        <v>7</v>
      </c>
      <c r="D4" s="16" t="s">
        <v>375</v>
      </c>
      <c r="E4" s="15" t="s">
        <v>17</v>
      </c>
      <c r="F4" s="15" t="s">
        <v>14</v>
      </c>
      <c r="G4" s="17">
        <v>43678</v>
      </c>
      <c r="H4" s="16" t="s">
        <v>419</v>
      </c>
      <c r="I4" s="18">
        <v>5.6</v>
      </c>
      <c r="J4" s="18"/>
      <c r="K4" s="18"/>
      <c r="L4" s="18"/>
      <c r="M4" s="18"/>
      <c r="N4" s="18"/>
      <c r="O4" s="18"/>
      <c r="P4" s="18"/>
      <c r="Q4" s="16"/>
    </row>
    <row r="5" spans="1:17" ht="409.15" customHeight="1" x14ac:dyDescent="0.25">
      <c r="A5" s="15"/>
      <c r="B5" s="15" t="s">
        <v>407</v>
      </c>
      <c r="C5" s="19" t="s">
        <v>8</v>
      </c>
      <c r="D5" s="32" t="s">
        <v>535</v>
      </c>
      <c r="E5" s="19" t="s">
        <v>9</v>
      </c>
      <c r="F5" s="19" t="s">
        <v>10</v>
      </c>
      <c r="G5" s="20"/>
      <c r="H5" s="21" t="s">
        <v>420</v>
      </c>
      <c r="I5" s="22">
        <v>16.399999999999999</v>
      </c>
      <c r="J5" s="22"/>
      <c r="K5" s="22"/>
      <c r="L5" s="22"/>
      <c r="M5" s="22"/>
      <c r="N5" s="22"/>
      <c r="O5" s="22"/>
      <c r="P5" s="22"/>
      <c r="Q5" s="21"/>
    </row>
    <row r="6" spans="1:17" ht="315" x14ac:dyDescent="0.25">
      <c r="A6" s="19"/>
      <c r="B6" s="19" t="s">
        <v>414</v>
      </c>
      <c r="C6" s="19" t="s">
        <v>534</v>
      </c>
      <c r="D6" s="27" t="s">
        <v>520</v>
      </c>
      <c r="E6" s="28" t="s">
        <v>521</v>
      </c>
      <c r="F6" s="22" t="s">
        <v>522</v>
      </c>
      <c r="G6" s="29" t="s">
        <v>617</v>
      </c>
      <c r="H6" s="21" t="s">
        <v>421</v>
      </c>
      <c r="I6" s="22" t="s">
        <v>376</v>
      </c>
      <c r="J6" s="22">
        <v>185</v>
      </c>
      <c r="K6" s="22"/>
      <c r="L6" s="22"/>
      <c r="M6" s="22"/>
      <c r="N6" s="22"/>
      <c r="O6" s="22"/>
      <c r="P6" s="22"/>
      <c r="Q6" s="21" t="s">
        <v>11</v>
      </c>
    </row>
    <row r="7" spans="1:17" ht="409.5" x14ac:dyDescent="0.25">
      <c r="A7" s="19"/>
      <c r="B7" s="15" t="s">
        <v>407</v>
      </c>
      <c r="C7" s="19" t="s">
        <v>25</v>
      </c>
      <c r="D7" s="48" t="s">
        <v>566</v>
      </c>
      <c r="E7" s="19" t="s">
        <v>26</v>
      </c>
      <c r="F7" s="19" t="s">
        <v>10</v>
      </c>
      <c r="G7" s="20"/>
      <c r="H7" s="21" t="s">
        <v>422</v>
      </c>
      <c r="I7" s="22" t="s">
        <v>239</v>
      </c>
      <c r="J7" s="22"/>
      <c r="K7" s="22"/>
      <c r="L7" s="22"/>
      <c r="M7" s="22"/>
      <c r="N7" s="22"/>
      <c r="O7" s="22"/>
      <c r="P7" s="22"/>
      <c r="Q7" s="21"/>
    </row>
    <row r="8" spans="1:17" ht="393.75" x14ac:dyDescent="0.25">
      <c r="A8" s="19"/>
      <c r="B8" s="19" t="s">
        <v>408</v>
      </c>
      <c r="C8" s="19" t="s">
        <v>27</v>
      </c>
      <c r="D8" s="24" t="s">
        <v>423</v>
      </c>
      <c r="E8" s="19" t="s">
        <v>28</v>
      </c>
      <c r="F8" s="19" t="s">
        <v>10</v>
      </c>
      <c r="G8" s="20"/>
      <c r="H8" s="21" t="s">
        <v>424</v>
      </c>
      <c r="I8" s="22" t="s">
        <v>241</v>
      </c>
      <c r="J8" s="22"/>
      <c r="K8" s="22"/>
      <c r="L8" s="22"/>
      <c r="M8" s="22"/>
      <c r="N8" s="22"/>
      <c r="O8" s="22"/>
      <c r="P8" s="22"/>
      <c r="Q8" s="21"/>
    </row>
    <row r="9" spans="1:17" ht="245.25" x14ac:dyDescent="0.25">
      <c r="A9" s="19"/>
      <c r="B9" s="19" t="s">
        <v>414</v>
      </c>
      <c r="C9" s="19" t="s">
        <v>188</v>
      </c>
      <c r="D9" s="25" t="s">
        <v>29</v>
      </c>
      <c r="E9" s="20" t="s">
        <v>647</v>
      </c>
      <c r="F9" s="19" t="s">
        <v>159</v>
      </c>
      <c r="G9" s="30">
        <v>44124</v>
      </c>
      <c r="H9" s="21" t="s">
        <v>551</v>
      </c>
      <c r="I9" s="22" t="s">
        <v>548</v>
      </c>
      <c r="J9" s="22"/>
      <c r="K9" s="22"/>
      <c r="L9" s="22"/>
      <c r="M9" s="22">
        <v>164</v>
      </c>
      <c r="N9" s="22"/>
      <c r="O9" s="22"/>
      <c r="P9" s="22"/>
      <c r="Q9" s="21" t="s">
        <v>546</v>
      </c>
    </row>
    <row r="10" spans="1:17" ht="282.75" x14ac:dyDescent="0.25">
      <c r="A10" s="19"/>
      <c r="B10" s="19" t="s">
        <v>414</v>
      </c>
      <c r="C10" s="19" t="s">
        <v>189</v>
      </c>
      <c r="D10" s="25" t="s">
        <v>29</v>
      </c>
      <c r="E10" s="20" t="s">
        <v>647</v>
      </c>
      <c r="F10" s="19" t="s">
        <v>159</v>
      </c>
      <c r="G10" s="30">
        <v>44124</v>
      </c>
      <c r="H10" s="21" t="s">
        <v>552</v>
      </c>
      <c r="I10" s="22" t="s">
        <v>549</v>
      </c>
      <c r="J10" s="22"/>
      <c r="K10" s="22"/>
      <c r="L10" s="22"/>
      <c r="M10" s="22">
        <v>153</v>
      </c>
      <c r="N10" s="22"/>
      <c r="O10" s="22"/>
      <c r="P10" s="22"/>
      <c r="Q10" s="21" t="s">
        <v>546</v>
      </c>
    </row>
    <row r="11" spans="1:17" ht="339.75" x14ac:dyDescent="0.25">
      <c r="A11" s="19"/>
      <c r="B11" s="19" t="s">
        <v>414</v>
      </c>
      <c r="C11" s="19" t="s">
        <v>196</v>
      </c>
      <c r="D11" s="25" t="s">
        <v>30</v>
      </c>
      <c r="E11" s="20" t="s">
        <v>647</v>
      </c>
      <c r="F11" s="19" t="s">
        <v>159</v>
      </c>
      <c r="G11" s="30">
        <v>44124</v>
      </c>
      <c r="H11" s="21" t="s">
        <v>553</v>
      </c>
      <c r="I11" s="22" t="s">
        <v>576</v>
      </c>
      <c r="J11" s="22"/>
      <c r="K11" s="22"/>
      <c r="L11" s="22"/>
      <c r="M11" s="22">
        <v>315</v>
      </c>
      <c r="N11" s="22"/>
      <c r="O11" s="22"/>
      <c r="P11" s="22"/>
      <c r="Q11" s="21" t="s">
        <v>546</v>
      </c>
    </row>
    <row r="12" spans="1:17" ht="264" x14ac:dyDescent="0.25">
      <c r="A12" s="19"/>
      <c r="B12" s="19" t="s">
        <v>414</v>
      </c>
      <c r="C12" s="19" t="s">
        <v>197</v>
      </c>
      <c r="D12" s="25" t="s">
        <v>31</v>
      </c>
      <c r="E12" s="20" t="s">
        <v>647</v>
      </c>
      <c r="F12" s="19" t="s">
        <v>159</v>
      </c>
      <c r="G12" s="30">
        <v>44124</v>
      </c>
      <c r="H12" s="21" t="s">
        <v>554</v>
      </c>
      <c r="I12" s="22" t="s">
        <v>577</v>
      </c>
      <c r="J12" s="22"/>
      <c r="K12" s="22"/>
      <c r="L12" s="22"/>
      <c r="M12" s="22">
        <v>285</v>
      </c>
      <c r="N12" s="22"/>
      <c r="O12" s="22"/>
      <c r="P12" s="22"/>
      <c r="Q12" s="21" t="s">
        <v>546</v>
      </c>
    </row>
    <row r="13" spans="1:17" ht="308.25" x14ac:dyDescent="0.25">
      <c r="A13" s="19"/>
      <c r="B13" s="19" t="s">
        <v>414</v>
      </c>
      <c r="C13" s="19" t="s">
        <v>198</v>
      </c>
      <c r="D13" s="25" t="s">
        <v>32</v>
      </c>
      <c r="E13" s="20" t="s">
        <v>647</v>
      </c>
      <c r="F13" s="19" t="s">
        <v>159</v>
      </c>
      <c r="G13" s="30">
        <v>44124</v>
      </c>
      <c r="H13" s="21" t="s">
        <v>555</v>
      </c>
      <c r="I13" s="22" t="s">
        <v>578</v>
      </c>
      <c r="J13" s="22"/>
      <c r="K13" s="22"/>
      <c r="L13" s="22"/>
      <c r="M13" s="22">
        <v>274</v>
      </c>
      <c r="N13" s="22"/>
      <c r="O13" s="22"/>
      <c r="P13" s="22"/>
      <c r="Q13" s="21" t="s">
        <v>546</v>
      </c>
    </row>
    <row r="14" spans="1:17" ht="248.25" x14ac:dyDescent="0.25">
      <c r="A14" s="19"/>
      <c r="B14" s="15" t="s">
        <v>414</v>
      </c>
      <c r="C14" s="15" t="s">
        <v>201</v>
      </c>
      <c r="D14" s="33" t="s">
        <v>35</v>
      </c>
      <c r="E14" s="20" t="s">
        <v>647</v>
      </c>
      <c r="F14" s="19" t="s">
        <v>159</v>
      </c>
      <c r="G14" s="30">
        <v>44124</v>
      </c>
      <c r="H14" s="16" t="s">
        <v>556</v>
      </c>
      <c r="I14" s="18" t="s">
        <v>579</v>
      </c>
      <c r="J14" s="18"/>
      <c r="K14" s="18"/>
      <c r="L14" s="18"/>
      <c r="M14" s="18">
        <v>117</v>
      </c>
      <c r="N14" s="18"/>
      <c r="O14" s="18"/>
      <c r="P14" s="18"/>
      <c r="Q14" s="21" t="s">
        <v>546</v>
      </c>
    </row>
    <row r="15" spans="1:17" ht="229.5" x14ac:dyDescent="0.25">
      <c r="A15" s="19"/>
      <c r="B15" s="19" t="s">
        <v>414</v>
      </c>
      <c r="C15" s="19" t="s">
        <v>199</v>
      </c>
      <c r="D15" s="25" t="s">
        <v>33</v>
      </c>
      <c r="E15" s="20" t="s">
        <v>647</v>
      </c>
      <c r="F15" s="19" t="s">
        <v>159</v>
      </c>
      <c r="G15" s="30">
        <v>44124</v>
      </c>
      <c r="H15" s="21" t="s">
        <v>557</v>
      </c>
      <c r="I15" s="22" t="s">
        <v>580</v>
      </c>
      <c r="J15" s="22"/>
      <c r="K15" s="22"/>
      <c r="L15" s="22"/>
      <c r="M15" s="22">
        <v>530</v>
      </c>
      <c r="N15" s="22"/>
      <c r="O15" s="22"/>
      <c r="P15" s="22"/>
      <c r="Q15" s="21" t="s">
        <v>546</v>
      </c>
    </row>
    <row r="16" spans="1:17" ht="308.25" x14ac:dyDescent="0.25">
      <c r="A16" s="19"/>
      <c r="B16" s="19" t="s">
        <v>414</v>
      </c>
      <c r="C16" s="19" t="s">
        <v>200</v>
      </c>
      <c r="D16" s="25" t="s">
        <v>34</v>
      </c>
      <c r="E16" s="20" t="s">
        <v>647</v>
      </c>
      <c r="F16" s="19" t="s">
        <v>159</v>
      </c>
      <c r="G16" s="30">
        <v>44124</v>
      </c>
      <c r="H16" s="21" t="s">
        <v>558</v>
      </c>
      <c r="I16" s="22" t="s">
        <v>581</v>
      </c>
      <c r="J16" s="22"/>
      <c r="K16" s="22"/>
      <c r="L16" s="22"/>
      <c r="M16" s="22">
        <v>409</v>
      </c>
      <c r="N16" s="22"/>
      <c r="O16" s="22"/>
      <c r="P16" s="22"/>
      <c r="Q16" s="21" t="s">
        <v>546</v>
      </c>
    </row>
    <row r="17" spans="1:22" ht="308.25" x14ac:dyDescent="0.25">
      <c r="A17" s="4" t="s">
        <v>665</v>
      </c>
      <c r="B17" s="19" t="s">
        <v>414</v>
      </c>
      <c r="C17" s="19" t="s">
        <v>664</v>
      </c>
      <c r="D17" s="25" t="s">
        <v>661</v>
      </c>
      <c r="E17" s="20" t="s">
        <v>647</v>
      </c>
      <c r="F17" s="19" t="s">
        <v>159</v>
      </c>
      <c r="G17" s="30">
        <v>44124</v>
      </c>
      <c r="H17" s="21" t="s">
        <v>559</v>
      </c>
      <c r="I17" s="22" t="s">
        <v>662</v>
      </c>
      <c r="J17" s="22"/>
      <c r="K17" s="22"/>
      <c r="L17" s="22"/>
      <c r="M17" s="22">
        <v>328</v>
      </c>
      <c r="N17" s="22"/>
      <c r="O17" s="22"/>
      <c r="P17" s="22"/>
      <c r="Q17" s="21" t="s">
        <v>546</v>
      </c>
    </row>
    <row r="18" spans="1:22" ht="261" x14ac:dyDescent="0.25">
      <c r="A18" s="19"/>
      <c r="B18" s="19" t="s">
        <v>414</v>
      </c>
      <c r="C18" s="19" t="s">
        <v>202</v>
      </c>
      <c r="D18" s="25" t="s">
        <v>37</v>
      </c>
      <c r="E18" s="20" t="s">
        <v>647</v>
      </c>
      <c r="F18" s="19" t="s">
        <v>159</v>
      </c>
      <c r="G18" s="30">
        <v>44124</v>
      </c>
      <c r="H18" s="21" t="s">
        <v>560</v>
      </c>
      <c r="I18" s="22" t="s">
        <v>582</v>
      </c>
      <c r="J18" s="22"/>
      <c r="K18" s="22"/>
      <c r="L18" s="22"/>
      <c r="M18" s="22">
        <v>235</v>
      </c>
      <c r="N18" s="22"/>
      <c r="O18" s="22"/>
      <c r="P18" s="22"/>
      <c r="Q18" s="21" t="s">
        <v>546</v>
      </c>
    </row>
    <row r="19" spans="1:22" ht="229.5" x14ac:dyDescent="0.25">
      <c r="A19" s="19"/>
      <c r="B19" s="19" t="s">
        <v>414</v>
      </c>
      <c r="C19" s="19" t="s">
        <v>203</v>
      </c>
      <c r="D19" s="25" t="s">
        <v>38</v>
      </c>
      <c r="E19" s="20" t="s">
        <v>647</v>
      </c>
      <c r="F19" s="19" t="s">
        <v>159</v>
      </c>
      <c r="G19" s="30">
        <v>44124</v>
      </c>
      <c r="H19" s="21" t="s">
        <v>561</v>
      </c>
      <c r="I19" s="22" t="s">
        <v>583</v>
      </c>
      <c r="J19" s="22"/>
      <c r="K19" s="22"/>
      <c r="L19" s="22"/>
      <c r="M19" s="22">
        <v>4</v>
      </c>
      <c r="N19" s="22"/>
      <c r="O19" s="22"/>
      <c r="P19" s="22"/>
      <c r="Q19" s="21" t="s">
        <v>546</v>
      </c>
    </row>
    <row r="20" spans="1:22" ht="229.5" x14ac:dyDescent="0.25">
      <c r="A20" s="19"/>
      <c r="B20" s="19" t="s">
        <v>414</v>
      </c>
      <c r="C20" s="19" t="s">
        <v>204</v>
      </c>
      <c r="D20" s="25" t="s">
        <v>29</v>
      </c>
      <c r="E20" s="20" t="s">
        <v>647</v>
      </c>
      <c r="F20" s="19" t="s">
        <v>159</v>
      </c>
      <c r="G20" s="30">
        <v>44124</v>
      </c>
      <c r="H20" s="21" t="s">
        <v>557</v>
      </c>
      <c r="I20" s="22" t="s">
        <v>584</v>
      </c>
      <c r="J20" s="22"/>
      <c r="K20" s="22"/>
      <c r="L20" s="22"/>
      <c r="M20" s="22">
        <v>149</v>
      </c>
      <c r="N20" s="22"/>
      <c r="O20" s="22"/>
      <c r="P20" s="22"/>
      <c r="Q20" s="21" t="s">
        <v>546</v>
      </c>
    </row>
    <row r="21" spans="1:22" ht="113.25" x14ac:dyDescent="0.25">
      <c r="A21" s="19"/>
      <c r="B21" s="19" t="s">
        <v>190</v>
      </c>
      <c r="C21" s="19" t="s">
        <v>40</v>
      </c>
      <c r="D21" s="25" t="s">
        <v>41</v>
      </c>
      <c r="E21" s="19" t="s">
        <v>42</v>
      </c>
      <c r="F21" s="19" t="s">
        <v>525</v>
      </c>
      <c r="G21" s="31">
        <v>43374</v>
      </c>
      <c r="H21" s="21" t="s">
        <v>425</v>
      </c>
      <c r="I21" s="22" t="s">
        <v>247</v>
      </c>
      <c r="J21" s="22">
        <v>30</v>
      </c>
      <c r="K21" s="22"/>
      <c r="L21" s="22"/>
      <c r="M21" s="22"/>
      <c r="N21" s="22"/>
      <c r="O21" s="22"/>
      <c r="P21" s="22"/>
      <c r="Q21" s="21"/>
    </row>
    <row r="22" spans="1:22" ht="113.25" x14ac:dyDescent="0.25">
      <c r="A22" s="15"/>
      <c r="B22" s="19" t="s">
        <v>486</v>
      </c>
      <c r="C22" s="19" t="s">
        <v>44</v>
      </c>
      <c r="D22" s="25" t="s">
        <v>217</v>
      </c>
      <c r="E22" s="20">
        <v>44013</v>
      </c>
      <c r="F22" s="23" t="s">
        <v>525</v>
      </c>
      <c r="G22" s="30">
        <v>44011</v>
      </c>
      <c r="H22" s="21" t="s">
        <v>426</v>
      </c>
      <c r="I22" s="22">
        <v>4.5999999999999996</v>
      </c>
      <c r="J22" s="22"/>
      <c r="K22" s="22"/>
      <c r="L22" s="22">
        <v>4.5999999999999996</v>
      </c>
      <c r="M22" s="22"/>
      <c r="N22" s="22"/>
      <c r="O22" s="22"/>
      <c r="P22" s="22"/>
      <c r="Q22" s="22"/>
    </row>
    <row r="23" spans="1:22" ht="97.5" x14ac:dyDescent="0.25">
      <c r="A23" s="15"/>
      <c r="B23" s="19" t="s">
        <v>192</v>
      </c>
      <c r="C23" s="19" t="s">
        <v>45</v>
      </c>
      <c r="D23" s="25" t="s">
        <v>218</v>
      </c>
      <c r="E23" s="20">
        <v>44075</v>
      </c>
      <c r="F23" s="23" t="s">
        <v>525</v>
      </c>
      <c r="G23" s="30">
        <v>44029</v>
      </c>
      <c r="H23" s="21" t="s">
        <v>427</v>
      </c>
      <c r="I23" s="22">
        <v>4</v>
      </c>
      <c r="J23" s="22"/>
      <c r="K23" s="22"/>
      <c r="L23" s="22">
        <v>4</v>
      </c>
      <c r="M23" s="22"/>
      <c r="N23" s="22"/>
      <c r="O23" s="22"/>
      <c r="P23" s="22"/>
      <c r="Q23" s="22"/>
    </row>
    <row r="24" spans="1:22" ht="69" x14ac:dyDescent="0.25">
      <c r="A24" s="19"/>
      <c r="B24" s="19" t="s">
        <v>193</v>
      </c>
      <c r="C24" s="19" t="s">
        <v>47</v>
      </c>
      <c r="D24" s="25" t="s">
        <v>29</v>
      </c>
      <c r="E24" s="20" t="s">
        <v>42</v>
      </c>
      <c r="F24" s="19" t="s">
        <v>48</v>
      </c>
      <c r="G24" s="20"/>
      <c r="H24" s="21" t="s">
        <v>428</v>
      </c>
      <c r="I24" s="22" t="s">
        <v>39</v>
      </c>
      <c r="J24" s="22"/>
      <c r="K24" s="22"/>
      <c r="L24" s="22"/>
      <c r="M24" s="22"/>
      <c r="N24" s="22"/>
      <c r="O24" s="22"/>
      <c r="P24" s="22"/>
      <c r="Q24" s="21"/>
    </row>
    <row r="25" spans="1:22" ht="100.5" x14ac:dyDescent="0.25">
      <c r="A25" s="15"/>
      <c r="B25" s="19" t="s">
        <v>194</v>
      </c>
      <c r="C25" s="19" t="s">
        <v>49</v>
      </c>
      <c r="D25" s="25" t="s">
        <v>219</v>
      </c>
      <c r="E25" s="20">
        <v>43313</v>
      </c>
      <c r="F25" s="19" t="s">
        <v>525</v>
      </c>
      <c r="G25" s="31">
        <v>43320</v>
      </c>
      <c r="H25" s="21" t="s">
        <v>429</v>
      </c>
      <c r="I25" s="22">
        <v>5.5</v>
      </c>
      <c r="J25" s="22">
        <v>5.5</v>
      </c>
      <c r="K25" s="22"/>
      <c r="L25" s="22"/>
      <c r="M25" s="22"/>
      <c r="N25" s="22"/>
      <c r="O25" s="22"/>
      <c r="P25" s="22"/>
      <c r="Q25" s="21"/>
    </row>
    <row r="26" spans="1:22" ht="308.25" x14ac:dyDescent="0.25">
      <c r="A26" s="4" t="s">
        <v>683</v>
      </c>
      <c r="B26" s="19" t="s">
        <v>193</v>
      </c>
      <c r="C26" s="19" t="s">
        <v>50</v>
      </c>
      <c r="D26" s="25" t="s">
        <v>29</v>
      </c>
      <c r="E26" s="20">
        <v>44136</v>
      </c>
      <c r="F26" s="4" t="s">
        <v>525</v>
      </c>
      <c r="G26" s="66">
        <v>44159</v>
      </c>
      <c r="H26" s="21" t="s">
        <v>430</v>
      </c>
      <c r="I26" s="22" t="s">
        <v>252</v>
      </c>
      <c r="J26" s="22"/>
      <c r="K26" s="22"/>
      <c r="L26" s="22">
        <v>159</v>
      </c>
      <c r="M26" s="22"/>
      <c r="N26" s="22"/>
      <c r="O26" s="22"/>
      <c r="P26" s="22"/>
      <c r="Q26" s="21"/>
    </row>
    <row r="27" spans="1:22" ht="100.5" x14ac:dyDescent="0.25">
      <c r="A27" s="15"/>
      <c r="B27" s="19" t="s">
        <v>195</v>
      </c>
      <c r="C27" s="19" t="s">
        <v>51</v>
      </c>
      <c r="D27" s="25" t="s">
        <v>216</v>
      </c>
      <c r="E27" s="20">
        <v>43160</v>
      </c>
      <c r="F27" s="19" t="s">
        <v>525</v>
      </c>
      <c r="G27" s="31">
        <v>43167</v>
      </c>
      <c r="H27" s="21" t="s">
        <v>431</v>
      </c>
      <c r="I27" s="22">
        <v>4.4000000000000004</v>
      </c>
      <c r="J27" s="22">
        <v>4.4000000000000004</v>
      </c>
      <c r="K27" s="22"/>
      <c r="L27" s="22"/>
      <c r="M27" s="22"/>
      <c r="N27" s="22"/>
      <c r="O27" s="22"/>
      <c r="P27" s="22"/>
      <c r="Q27" s="21"/>
    </row>
    <row r="28" spans="1:22" ht="113.25" x14ac:dyDescent="0.25">
      <c r="A28" s="15"/>
      <c r="B28" s="19" t="s">
        <v>192</v>
      </c>
      <c r="C28" s="19" t="s">
        <v>52</v>
      </c>
      <c r="D28" s="25" t="s">
        <v>215</v>
      </c>
      <c r="E28" s="20">
        <v>43617</v>
      </c>
      <c r="F28" s="19" t="s">
        <v>525</v>
      </c>
      <c r="G28" s="30">
        <v>43616</v>
      </c>
      <c r="H28" s="21" t="s">
        <v>432</v>
      </c>
      <c r="I28" s="22">
        <v>4.4000000000000004</v>
      </c>
      <c r="J28" s="22"/>
      <c r="K28" s="22">
        <v>4.4000000000000004</v>
      </c>
      <c r="L28" s="22"/>
      <c r="M28" s="22"/>
      <c r="N28" s="22"/>
      <c r="O28" s="22"/>
      <c r="P28" s="22"/>
      <c r="Q28" s="21"/>
    </row>
    <row r="29" spans="1:22" ht="210.75" x14ac:dyDescent="0.25">
      <c r="A29" s="15"/>
      <c r="B29" s="15" t="s">
        <v>618</v>
      </c>
      <c r="C29" s="15" t="s">
        <v>619</v>
      </c>
      <c r="D29" s="33" t="s">
        <v>29</v>
      </c>
      <c r="E29" s="17">
        <v>44501</v>
      </c>
      <c r="F29" s="15" t="s">
        <v>10</v>
      </c>
      <c r="G29" s="35"/>
      <c r="H29" s="16" t="s">
        <v>433</v>
      </c>
      <c r="I29" s="18" t="s">
        <v>257</v>
      </c>
      <c r="J29" s="18"/>
      <c r="K29" s="18"/>
      <c r="L29" s="18"/>
      <c r="M29" s="18">
        <v>128</v>
      </c>
      <c r="N29" s="18"/>
      <c r="O29" s="18"/>
      <c r="P29" s="18"/>
      <c r="Q29" s="16"/>
    </row>
    <row r="30" spans="1:22" ht="226.5" x14ac:dyDescent="0.25">
      <c r="A30" s="19"/>
      <c r="B30" s="19" t="s">
        <v>205</v>
      </c>
      <c r="C30" s="19" t="s">
        <v>206</v>
      </c>
      <c r="D30" s="25" t="s">
        <v>29</v>
      </c>
      <c r="E30" s="20">
        <v>43922</v>
      </c>
      <c r="F30" s="19" t="s">
        <v>525</v>
      </c>
      <c r="G30" s="31">
        <v>43925</v>
      </c>
      <c r="H30" s="21" t="s">
        <v>494</v>
      </c>
      <c r="I30" s="22" t="s">
        <v>495</v>
      </c>
      <c r="J30" s="22"/>
      <c r="K30" s="22"/>
      <c r="L30" s="22">
        <v>144</v>
      </c>
      <c r="M30" s="22"/>
      <c r="N30" s="22"/>
      <c r="O30" s="22"/>
      <c r="P30" s="22"/>
      <c r="Q30" s="21" t="s">
        <v>496</v>
      </c>
    </row>
    <row r="31" spans="1:22" ht="195" x14ac:dyDescent="0.25">
      <c r="A31" s="19"/>
      <c r="B31" s="19" t="s">
        <v>205</v>
      </c>
      <c r="C31" s="19" t="s">
        <v>208</v>
      </c>
      <c r="D31" s="25" t="s">
        <v>54</v>
      </c>
      <c r="E31" s="20">
        <v>43922</v>
      </c>
      <c r="F31" s="19" t="s">
        <v>525</v>
      </c>
      <c r="G31" s="30">
        <v>43909</v>
      </c>
      <c r="H31" s="21" t="s">
        <v>544</v>
      </c>
      <c r="I31" s="22" t="s">
        <v>542</v>
      </c>
      <c r="J31" s="22"/>
      <c r="K31" s="22"/>
      <c r="L31" s="22">
        <v>84</v>
      </c>
      <c r="M31" s="22"/>
      <c r="N31" s="22"/>
      <c r="O31" s="22"/>
      <c r="P31" s="22"/>
      <c r="Q31" s="21"/>
    </row>
    <row r="32" spans="1:22" ht="226.5" x14ac:dyDescent="0.25">
      <c r="A32" s="19"/>
      <c r="B32" s="19" t="s">
        <v>205</v>
      </c>
      <c r="C32" s="19" t="s">
        <v>209</v>
      </c>
      <c r="D32" s="25" t="s">
        <v>55</v>
      </c>
      <c r="E32" s="20">
        <v>43922</v>
      </c>
      <c r="F32" s="19" t="s">
        <v>525</v>
      </c>
      <c r="G32" s="30">
        <v>43981</v>
      </c>
      <c r="H32" s="21" t="s">
        <v>650</v>
      </c>
      <c r="I32" s="22" t="s">
        <v>656</v>
      </c>
      <c r="J32" s="22"/>
      <c r="K32" s="22"/>
      <c r="L32" s="22">
        <v>161</v>
      </c>
      <c r="M32" s="22"/>
      <c r="N32" s="22"/>
      <c r="O32" s="22"/>
      <c r="P32" s="22"/>
      <c r="Q32" s="16" t="s">
        <v>646</v>
      </c>
      <c r="T32" s="26"/>
      <c r="U32" s="26"/>
      <c r="V32" s="26"/>
    </row>
    <row r="33" spans="1:17" s="26" customFormat="1" ht="226.5" x14ac:dyDescent="0.25">
      <c r="A33" s="19"/>
      <c r="B33" s="19" t="s">
        <v>205</v>
      </c>
      <c r="C33" s="19" t="s">
        <v>210</v>
      </c>
      <c r="D33" s="25" t="s">
        <v>29</v>
      </c>
      <c r="E33" s="20">
        <v>43922</v>
      </c>
      <c r="F33" s="19" t="s">
        <v>525</v>
      </c>
      <c r="G33" s="30">
        <v>43946</v>
      </c>
      <c r="H33" s="21" t="s">
        <v>643</v>
      </c>
      <c r="I33" s="22" t="s">
        <v>644</v>
      </c>
      <c r="J33" s="22"/>
      <c r="K33" s="22"/>
      <c r="L33" s="22">
        <v>155</v>
      </c>
      <c r="M33" s="22"/>
      <c r="N33" s="22"/>
      <c r="O33" s="22"/>
      <c r="P33" s="22"/>
      <c r="Q33" s="21" t="s">
        <v>541</v>
      </c>
    </row>
    <row r="34" spans="1:17" ht="100.5" x14ac:dyDescent="0.25">
      <c r="A34" s="17"/>
      <c r="B34" s="19" t="s">
        <v>191</v>
      </c>
      <c r="C34" s="19" t="s">
        <v>56</v>
      </c>
      <c r="D34" s="25" t="s">
        <v>214</v>
      </c>
      <c r="E34" s="20">
        <v>44501</v>
      </c>
      <c r="F34" s="19" t="s">
        <v>159</v>
      </c>
      <c r="G34" s="30">
        <v>44029</v>
      </c>
      <c r="H34" s="21" t="s">
        <v>434</v>
      </c>
      <c r="I34" s="22">
        <v>3.2</v>
      </c>
      <c r="J34" s="22"/>
      <c r="K34" s="22"/>
      <c r="L34" s="22"/>
      <c r="M34" s="22">
        <v>3.2</v>
      </c>
      <c r="N34" s="22"/>
      <c r="O34" s="22"/>
      <c r="P34" s="22"/>
      <c r="Q34" s="21"/>
    </row>
    <row r="35" spans="1:17" ht="81.75" x14ac:dyDescent="0.25">
      <c r="A35" s="15"/>
      <c r="B35" s="19" t="s">
        <v>207</v>
      </c>
      <c r="C35" s="19" t="s">
        <v>57</v>
      </c>
      <c r="D35" s="25" t="s">
        <v>220</v>
      </c>
      <c r="E35" s="20" t="s">
        <v>42</v>
      </c>
      <c r="F35" s="19" t="s">
        <v>488</v>
      </c>
      <c r="G35" s="20"/>
      <c r="H35" s="21" t="s">
        <v>435</v>
      </c>
      <c r="I35" s="22" t="s">
        <v>58</v>
      </c>
      <c r="J35" s="22"/>
      <c r="K35" s="22"/>
      <c r="L35" s="22"/>
      <c r="M35" s="22"/>
      <c r="N35" s="22"/>
      <c r="O35" s="22"/>
      <c r="P35" s="22"/>
      <c r="Q35" s="21"/>
    </row>
    <row r="36" spans="1:17" ht="100.5" x14ac:dyDescent="0.25">
      <c r="A36" s="15"/>
      <c r="B36" s="19" t="s">
        <v>192</v>
      </c>
      <c r="C36" s="19" t="s">
        <v>59</v>
      </c>
      <c r="D36" s="25" t="s">
        <v>213</v>
      </c>
      <c r="E36" s="20">
        <v>43922</v>
      </c>
      <c r="F36" s="19" t="s">
        <v>525</v>
      </c>
      <c r="G36" s="30">
        <v>43921</v>
      </c>
      <c r="H36" s="21" t="s">
        <v>436</v>
      </c>
      <c r="I36" s="22">
        <v>3.2</v>
      </c>
      <c r="J36" s="22"/>
      <c r="K36" s="22"/>
      <c r="L36" s="22">
        <v>3.2</v>
      </c>
      <c r="M36" s="22"/>
      <c r="N36" s="22"/>
      <c r="O36" s="22"/>
      <c r="P36" s="22"/>
      <c r="Q36" s="22"/>
    </row>
    <row r="37" spans="1:17" ht="113.25" x14ac:dyDescent="0.25">
      <c r="A37" s="15"/>
      <c r="B37" s="19" t="s">
        <v>192</v>
      </c>
      <c r="C37" s="19" t="s">
        <v>61</v>
      </c>
      <c r="D37" s="25" t="s">
        <v>497</v>
      </c>
      <c r="E37" s="20">
        <v>44013</v>
      </c>
      <c r="F37" s="23" t="s">
        <v>525</v>
      </c>
      <c r="G37" s="30">
        <v>43994</v>
      </c>
      <c r="H37" s="21" t="s">
        <v>438</v>
      </c>
      <c r="I37" s="22">
        <v>3.8</v>
      </c>
      <c r="J37" s="22"/>
      <c r="K37" s="22"/>
      <c r="L37" s="22">
        <v>3.8</v>
      </c>
      <c r="M37" s="22"/>
      <c r="N37" s="22"/>
      <c r="O37" s="22"/>
      <c r="P37" s="22"/>
      <c r="Q37" s="22"/>
    </row>
    <row r="38" spans="1:17" ht="100.5" x14ac:dyDescent="0.25">
      <c r="A38" s="4" t="s">
        <v>708</v>
      </c>
      <c r="B38" s="19" t="s">
        <v>192</v>
      </c>
      <c r="C38" s="19" t="s">
        <v>60</v>
      </c>
      <c r="D38" s="25" t="s">
        <v>46</v>
      </c>
      <c r="E38" s="20">
        <v>44105</v>
      </c>
      <c r="F38" s="4" t="s">
        <v>525</v>
      </c>
      <c r="G38" s="54">
        <v>44131</v>
      </c>
      <c r="H38" s="21" t="s">
        <v>437</v>
      </c>
      <c r="I38" s="22">
        <v>4.4000000000000004</v>
      </c>
      <c r="J38" s="22"/>
      <c r="K38" s="22"/>
      <c r="L38" s="22">
        <v>4.4000000000000004</v>
      </c>
      <c r="M38" s="22"/>
      <c r="N38" s="22"/>
      <c r="O38" s="22"/>
      <c r="P38" s="22"/>
      <c r="Q38" s="21"/>
    </row>
    <row r="39" spans="1:17" ht="129" x14ac:dyDescent="0.25">
      <c r="A39" s="15"/>
      <c r="B39" s="19" t="s">
        <v>192</v>
      </c>
      <c r="C39" s="19" t="s">
        <v>62</v>
      </c>
      <c r="D39" s="25" t="s">
        <v>53</v>
      </c>
      <c r="E39" s="20">
        <v>43374</v>
      </c>
      <c r="F39" s="19" t="s">
        <v>525</v>
      </c>
      <c r="G39" s="30">
        <v>43433</v>
      </c>
      <c r="H39" s="21" t="s">
        <v>439</v>
      </c>
      <c r="I39" s="22">
        <v>3.2</v>
      </c>
      <c r="J39" s="22">
        <v>3.2</v>
      </c>
      <c r="K39" s="22"/>
      <c r="L39" s="22"/>
      <c r="M39" s="22"/>
      <c r="N39" s="22"/>
      <c r="O39" s="22"/>
      <c r="P39" s="22"/>
      <c r="Q39" s="21"/>
    </row>
    <row r="40" spans="1:17" ht="97.5" x14ac:dyDescent="0.25">
      <c r="A40" s="15"/>
      <c r="B40" s="19" t="s">
        <v>192</v>
      </c>
      <c r="C40" s="19" t="s">
        <v>63</v>
      </c>
      <c r="D40" s="25" t="s">
        <v>212</v>
      </c>
      <c r="E40" s="20">
        <v>43800</v>
      </c>
      <c r="F40" s="19" t="s">
        <v>525</v>
      </c>
      <c r="G40" s="31">
        <v>43804</v>
      </c>
      <c r="H40" s="21" t="s">
        <v>440</v>
      </c>
      <c r="I40" s="22">
        <v>3.2</v>
      </c>
      <c r="J40" s="22"/>
      <c r="K40" s="22">
        <v>3.2</v>
      </c>
      <c r="L40" s="22"/>
      <c r="M40" s="22"/>
      <c r="N40" s="22"/>
      <c r="O40" s="22"/>
      <c r="P40" s="22"/>
      <c r="Q40" s="21"/>
    </row>
    <row r="41" spans="1:17" ht="160.5" x14ac:dyDescent="0.25">
      <c r="A41" s="19"/>
      <c r="B41" s="19" t="s">
        <v>211</v>
      </c>
      <c r="C41" s="19" t="s">
        <v>64</v>
      </c>
      <c r="D41" s="25"/>
      <c r="E41" s="20">
        <v>43405</v>
      </c>
      <c r="F41" s="19" t="s">
        <v>525</v>
      </c>
      <c r="G41" s="30">
        <v>43403</v>
      </c>
      <c r="H41" s="21" t="s">
        <v>637</v>
      </c>
      <c r="I41" s="22" t="s">
        <v>626</v>
      </c>
      <c r="J41" s="22">
        <v>6.7</v>
      </c>
      <c r="K41" s="22"/>
      <c r="L41" s="22"/>
      <c r="M41" s="22"/>
      <c r="N41" s="22"/>
      <c r="O41" s="22"/>
      <c r="P41" s="22"/>
      <c r="Q41" s="21"/>
    </row>
    <row r="42" spans="1:17" ht="147.75" x14ac:dyDescent="0.25">
      <c r="A42" s="19"/>
      <c r="B42" s="19" t="s">
        <v>38</v>
      </c>
      <c r="C42" s="19" t="s">
        <v>65</v>
      </c>
      <c r="D42" s="25" t="s">
        <v>66</v>
      </c>
      <c r="E42" s="20">
        <v>43556</v>
      </c>
      <c r="F42" s="19" t="s">
        <v>525</v>
      </c>
      <c r="G42" s="31">
        <v>43590</v>
      </c>
      <c r="H42" s="21" t="s">
        <v>441</v>
      </c>
      <c r="I42" s="22" t="s">
        <v>267</v>
      </c>
      <c r="J42" s="22"/>
      <c r="K42" s="22">
        <v>6.7</v>
      </c>
      <c r="L42" s="22"/>
      <c r="M42" s="22"/>
      <c r="N42" s="22"/>
      <c r="O42" s="22"/>
      <c r="P42" s="22"/>
      <c r="Q42" s="21"/>
    </row>
    <row r="43" spans="1:17" ht="147.75" x14ac:dyDescent="0.25">
      <c r="A43" s="19"/>
      <c r="B43" s="19" t="s">
        <v>222</v>
      </c>
      <c r="C43" s="19" t="s">
        <v>67</v>
      </c>
      <c r="D43" s="25" t="s">
        <v>68</v>
      </c>
      <c r="E43" s="20">
        <v>44652</v>
      </c>
      <c r="F43" s="19" t="s">
        <v>526</v>
      </c>
      <c r="G43" s="31">
        <v>43558</v>
      </c>
      <c r="H43" s="21" t="s">
        <v>442</v>
      </c>
      <c r="I43" s="22" t="s">
        <v>270</v>
      </c>
      <c r="J43" s="22"/>
      <c r="K43" s="22"/>
      <c r="L43" s="22"/>
      <c r="M43" s="22"/>
      <c r="N43" s="22">
        <v>269</v>
      </c>
      <c r="O43" s="22"/>
      <c r="P43" s="22"/>
      <c r="Q43" s="21"/>
    </row>
    <row r="44" spans="1:17" ht="132" x14ac:dyDescent="0.25">
      <c r="A44" s="19"/>
      <c r="B44" s="19" t="s">
        <v>222</v>
      </c>
      <c r="C44" s="19" t="s">
        <v>69</v>
      </c>
      <c r="D44" s="25" t="s">
        <v>70</v>
      </c>
      <c r="E44" s="20">
        <v>44652</v>
      </c>
      <c r="F44" s="19" t="s">
        <v>526</v>
      </c>
      <c r="G44" s="31">
        <v>43558</v>
      </c>
      <c r="H44" s="21" t="s">
        <v>443</v>
      </c>
      <c r="I44" s="22" t="s">
        <v>271</v>
      </c>
      <c r="J44" s="22"/>
      <c r="K44" s="22"/>
      <c r="L44" s="22"/>
      <c r="M44" s="22"/>
      <c r="N44" s="22">
        <v>240</v>
      </c>
      <c r="O44" s="22"/>
      <c r="P44" s="22"/>
      <c r="Q44" s="21"/>
    </row>
    <row r="45" spans="1:17" ht="69" x14ac:dyDescent="0.25">
      <c r="A45" s="22"/>
      <c r="B45" s="19" t="s">
        <v>223</v>
      </c>
      <c r="C45" s="19" t="s">
        <v>71</v>
      </c>
      <c r="D45" s="25" t="s">
        <v>72</v>
      </c>
      <c r="E45" s="20">
        <v>45383</v>
      </c>
      <c r="F45" s="19" t="s">
        <v>73</v>
      </c>
      <c r="G45" s="30"/>
      <c r="H45" s="21" t="s">
        <v>444</v>
      </c>
      <c r="I45" s="22" t="s">
        <v>74</v>
      </c>
      <c r="J45" s="22"/>
      <c r="K45" s="22"/>
      <c r="L45" s="22"/>
      <c r="M45" s="22"/>
      <c r="N45" s="22"/>
      <c r="O45" s="22"/>
      <c r="P45" s="22">
        <v>257</v>
      </c>
      <c r="Q45" s="21"/>
    </row>
    <row r="46" spans="1:17" ht="100.5" x14ac:dyDescent="0.25">
      <c r="A46" s="19"/>
      <c r="B46" s="19" t="s">
        <v>224</v>
      </c>
      <c r="C46" s="19" t="s">
        <v>75</v>
      </c>
      <c r="D46" s="25" t="s">
        <v>76</v>
      </c>
      <c r="E46" s="20" t="s">
        <v>77</v>
      </c>
      <c r="F46" s="19" t="s">
        <v>525</v>
      </c>
      <c r="G46" s="30">
        <v>43279</v>
      </c>
      <c r="H46" s="21" t="s">
        <v>445</v>
      </c>
      <c r="I46" s="22" t="s">
        <v>78</v>
      </c>
      <c r="J46" s="22"/>
      <c r="K46" s="22"/>
      <c r="L46" s="22"/>
      <c r="M46" s="22"/>
      <c r="N46" s="22"/>
      <c r="O46" s="22"/>
      <c r="P46" s="22"/>
      <c r="Q46" s="21"/>
    </row>
    <row r="47" spans="1:17" ht="100.5" x14ac:dyDescent="0.25">
      <c r="A47" s="19"/>
      <c r="B47" s="19" t="s">
        <v>410</v>
      </c>
      <c r="C47" s="19" t="s">
        <v>79</v>
      </c>
      <c r="D47" s="25" t="s">
        <v>80</v>
      </c>
      <c r="E47" s="20" t="s">
        <v>81</v>
      </c>
      <c r="F47" s="19" t="s">
        <v>527</v>
      </c>
      <c r="G47" s="30">
        <v>43971</v>
      </c>
      <c r="H47" s="21" t="s">
        <v>446</v>
      </c>
      <c r="I47" s="22">
        <v>18.2</v>
      </c>
      <c r="J47" s="22"/>
      <c r="K47" s="22"/>
      <c r="L47" s="22"/>
      <c r="M47" s="22"/>
      <c r="N47" s="22"/>
      <c r="O47" s="22"/>
      <c r="P47" s="22"/>
      <c r="Q47" s="21"/>
    </row>
    <row r="48" spans="1:17" ht="63" x14ac:dyDescent="0.25">
      <c r="A48" s="19"/>
      <c r="B48" s="19" t="s">
        <v>221</v>
      </c>
      <c r="C48" s="19" t="s">
        <v>82</v>
      </c>
      <c r="D48" s="25" t="s">
        <v>673</v>
      </c>
      <c r="E48" s="20">
        <v>43405</v>
      </c>
      <c r="F48" s="19" t="s">
        <v>525</v>
      </c>
      <c r="G48" s="30">
        <v>43342</v>
      </c>
      <c r="H48" s="21" t="s">
        <v>83</v>
      </c>
      <c r="I48" s="22">
        <v>9.1</v>
      </c>
      <c r="J48" s="22">
        <v>9.1</v>
      </c>
      <c r="K48" s="22"/>
      <c r="L48" s="22"/>
      <c r="M48" s="22"/>
      <c r="N48" s="22"/>
      <c r="O48" s="22"/>
      <c r="P48" s="22"/>
      <c r="Q48" s="21"/>
    </row>
    <row r="49" spans="1:17" ht="110.25" x14ac:dyDescent="0.25">
      <c r="A49" s="15"/>
      <c r="B49" s="15" t="s">
        <v>413</v>
      </c>
      <c r="C49" s="19" t="s">
        <v>274</v>
      </c>
      <c r="D49" s="25" t="s">
        <v>276</v>
      </c>
      <c r="E49" s="20" t="s">
        <v>81</v>
      </c>
      <c r="F49" s="19" t="s">
        <v>529</v>
      </c>
      <c r="G49" s="30" t="s">
        <v>528</v>
      </c>
      <c r="H49" s="21" t="s">
        <v>447</v>
      </c>
      <c r="I49" s="22" t="s">
        <v>278</v>
      </c>
      <c r="J49" s="22"/>
      <c r="K49" s="22">
        <v>21.8</v>
      </c>
      <c r="L49" s="22"/>
      <c r="M49" s="22"/>
      <c r="N49" s="22"/>
      <c r="O49" s="22"/>
      <c r="P49" s="22"/>
      <c r="Q49" s="21"/>
    </row>
    <row r="50" spans="1:17" ht="78.75" x14ac:dyDescent="0.25">
      <c r="A50" s="15"/>
      <c r="B50" s="15" t="s">
        <v>399</v>
      </c>
      <c r="C50" s="15" t="s">
        <v>682</v>
      </c>
      <c r="D50" s="25" t="s">
        <v>674</v>
      </c>
      <c r="E50" s="19">
        <v>2021</v>
      </c>
      <c r="F50" s="19" t="s">
        <v>73</v>
      </c>
      <c r="G50" s="30"/>
      <c r="H50" s="21" t="s">
        <v>536</v>
      </c>
      <c r="I50" s="22">
        <v>2.7</v>
      </c>
      <c r="J50" s="22"/>
      <c r="K50" s="22"/>
      <c r="L50" s="22"/>
      <c r="M50" s="22"/>
      <c r="N50" s="22"/>
      <c r="O50" s="22"/>
      <c r="P50" s="22"/>
      <c r="Q50" s="21"/>
    </row>
    <row r="51" spans="1:17" ht="100.5" x14ac:dyDescent="0.25">
      <c r="A51" s="15"/>
      <c r="B51" s="19" t="s">
        <v>194</v>
      </c>
      <c r="C51" s="19" t="s">
        <v>84</v>
      </c>
      <c r="D51" s="25" t="s">
        <v>226</v>
      </c>
      <c r="E51" s="20">
        <v>43191</v>
      </c>
      <c r="F51" s="19" t="s">
        <v>525</v>
      </c>
      <c r="G51" s="30">
        <v>43182</v>
      </c>
      <c r="H51" s="21" t="s">
        <v>448</v>
      </c>
      <c r="I51" s="51">
        <v>3</v>
      </c>
      <c r="J51" s="51">
        <v>3</v>
      </c>
      <c r="K51" s="22"/>
      <c r="L51" s="22"/>
      <c r="M51" s="22"/>
      <c r="N51" s="22"/>
      <c r="O51" s="22"/>
      <c r="P51" s="22"/>
      <c r="Q51" s="21"/>
    </row>
    <row r="52" spans="1:17" ht="100.5" x14ac:dyDescent="0.25">
      <c r="A52" s="15"/>
      <c r="B52" s="19" t="s">
        <v>194</v>
      </c>
      <c r="C52" s="19" t="s">
        <v>85</v>
      </c>
      <c r="D52" s="25" t="s">
        <v>218</v>
      </c>
      <c r="E52" s="20">
        <v>43647</v>
      </c>
      <c r="F52" s="19" t="s">
        <v>525</v>
      </c>
      <c r="G52" s="31">
        <v>43805</v>
      </c>
      <c r="H52" s="21" t="s">
        <v>449</v>
      </c>
      <c r="I52" s="22">
        <v>3.5</v>
      </c>
      <c r="J52" s="22"/>
      <c r="K52" s="22">
        <v>3.5</v>
      </c>
      <c r="L52" s="22"/>
      <c r="M52" s="22"/>
      <c r="N52" s="22"/>
      <c r="O52" s="22"/>
      <c r="P52" s="22"/>
      <c r="Q52" s="21"/>
    </row>
    <row r="53" spans="1:17" ht="100.5" x14ac:dyDescent="0.25">
      <c r="A53" s="15"/>
      <c r="B53" s="19" t="s">
        <v>192</v>
      </c>
      <c r="C53" s="19" t="s">
        <v>86</v>
      </c>
      <c r="D53" s="25" t="s">
        <v>227</v>
      </c>
      <c r="E53" s="20">
        <v>43556</v>
      </c>
      <c r="F53" s="19" t="s">
        <v>525</v>
      </c>
      <c r="G53" s="30">
        <v>43486</v>
      </c>
      <c r="H53" s="21" t="s">
        <v>450</v>
      </c>
      <c r="I53" s="22">
        <v>4.9000000000000004</v>
      </c>
      <c r="J53" s="22"/>
      <c r="K53" s="22">
        <v>4.9000000000000004</v>
      </c>
      <c r="L53" s="22"/>
      <c r="M53" s="22"/>
      <c r="N53" s="22"/>
      <c r="O53" s="22"/>
      <c r="P53" s="22"/>
      <c r="Q53" s="21"/>
    </row>
    <row r="54" spans="1:17" ht="100.5" x14ac:dyDescent="0.25">
      <c r="A54" s="19"/>
      <c r="B54" s="19" t="s">
        <v>193</v>
      </c>
      <c r="C54" s="19" t="s">
        <v>87</v>
      </c>
      <c r="D54" s="25" t="s">
        <v>29</v>
      </c>
      <c r="E54" s="20">
        <v>44136</v>
      </c>
      <c r="F54" s="19" t="s">
        <v>525</v>
      </c>
      <c r="G54" s="30">
        <v>44135</v>
      </c>
      <c r="H54" s="21" t="s">
        <v>451</v>
      </c>
      <c r="I54" s="22" t="s">
        <v>282</v>
      </c>
      <c r="J54" s="22"/>
      <c r="K54" s="22"/>
      <c r="L54" s="22">
        <v>115</v>
      </c>
      <c r="M54" s="22"/>
      <c r="N54" s="22"/>
      <c r="O54" s="22"/>
      <c r="P54" s="22"/>
      <c r="Q54" s="21"/>
    </row>
    <row r="55" spans="1:17" ht="100.5" x14ac:dyDescent="0.25">
      <c r="A55" s="15"/>
      <c r="B55" s="19" t="s">
        <v>192</v>
      </c>
      <c r="C55" s="19" t="s">
        <v>88</v>
      </c>
      <c r="D55" s="25" t="s">
        <v>229</v>
      </c>
      <c r="E55" s="20">
        <v>43132</v>
      </c>
      <c r="F55" s="19" t="s">
        <v>525</v>
      </c>
      <c r="G55" s="31">
        <v>43166</v>
      </c>
      <c r="H55" s="21" t="s">
        <v>452</v>
      </c>
      <c r="I55" s="51">
        <v>2</v>
      </c>
      <c r="J55" s="51">
        <v>2</v>
      </c>
      <c r="K55" s="22"/>
      <c r="L55" s="22"/>
      <c r="M55" s="22"/>
      <c r="N55" s="22"/>
      <c r="O55" s="22"/>
      <c r="P55" s="22"/>
      <c r="Q55" s="21"/>
    </row>
    <row r="56" spans="1:17" ht="207.75" x14ac:dyDescent="0.25">
      <c r="A56" s="19"/>
      <c r="B56" s="19" t="s">
        <v>228</v>
      </c>
      <c r="C56" s="19" t="s">
        <v>89</v>
      </c>
      <c r="D56" s="25" t="s">
        <v>90</v>
      </c>
      <c r="E56" s="20">
        <v>43770</v>
      </c>
      <c r="F56" s="19" t="s">
        <v>525</v>
      </c>
      <c r="G56" s="31">
        <v>43929</v>
      </c>
      <c r="H56" s="21" t="s">
        <v>498</v>
      </c>
      <c r="I56" s="22" t="s">
        <v>499</v>
      </c>
      <c r="J56" s="22"/>
      <c r="K56" s="22">
        <v>317</v>
      </c>
      <c r="L56" s="22"/>
      <c r="M56" s="22"/>
      <c r="N56" s="22"/>
      <c r="O56" s="22"/>
      <c r="P56" s="22"/>
      <c r="Q56" s="21" t="s">
        <v>500</v>
      </c>
    </row>
    <row r="57" spans="1:17" ht="81.75" x14ac:dyDescent="0.25">
      <c r="A57" s="22"/>
      <c r="B57" s="19" t="s">
        <v>228</v>
      </c>
      <c r="C57" s="19" t="s">
        <v>91</v>
      </c>
      <c r="D57" s="25" t="s">
        <v>92</v>
      </c>
      <c r="E57" s="20">
        <v>45383</v>
      </c>
      <c r="F57" s="19" t="s">
        <v>73</v>
      </c>
      <c r="G57" s="30"/>
      <c r="H57" s="21" t="s">
        <v>453</v>
      </c>
      <c r="I57" s="22" t="s">
        <v>93</v>
      </c>
      <c r="J57" s="22"/>
      <c r="K57" s="22"/>
      <c r="L57" s="22"/>
      <c r="M57" s="22"/>
      <c r="N57" s="22"/>
      <c r="O57" s="22"/>
      <c r="P57" s="22">
        <v>204</v>
      </c>
      <c r="Q57" s="21"/>
    </row>
    <row r="58" spans="1:17" ht="100.5" x14ac:dyDescent="0.25">
      <c r="A58" s="15"/>
      <c r="B58" s="19" t="s">
        <v>194</v>
      </c>
      <c r="C58" s="19" t="s">
        <v>94</v>
      </c>
      <c r="D58" s="25" t="s">
        <v>226</v>
      </c>
      <c r="E58" s="20">
        <v>43191</v>
      </c>
      <c r="F58" s="19" t="s">
        <v>525</v>
      </c>
      <c r="G58" s="30">
        <v>43186</v>
      </c>
      <c r="H58" s="21" t="s">
        <v>454</v>
      </c>
      <c r="I58" s="22">
        <v>3.2</v>
      </c>
      <c r="J58" s="22">
        <v>3.2</v>
      </c>
      <c r="K58" s="22"/>
      <c r="L58" s="22"/>
      <c r="M58" s="22"/>
      <c r="N58" s="22"/>
      <c r="O58" s="22"/>
      <c r="P58" s="22"/>
      <c r="Q58" s="21"/>
    </row>
    <row r="59" spans="1:17" ht="100.5" x14ac:dyDescent="0.25">
      <c r="A59" s="19"/>
      <c r="B59" s="19" t="s">
        <v>645</v>
      </c>
      <c r="C59" s="19" t="s">
        <v>659</v>
      </c>
      <c r="D59" s="25" t="s">
        <v>95</v>
      </c>
      <c r="E59" s="20">
        <v>45017</v>
      </c>
      <c r="F59" s="19" t="s">
        <v>526</v>
      </c>
      <c r="G59" s="30">
        <v>44140</v>
      </c>
      <c r="H59" s="21" t="s">
        <v>651</v>
      </c>
      <c r="I59" s="22" t="s">
        <v>657</v>
      </c>
      <c r="J59" s="22"/>
      <c r="K59" s="22"/>
      <c r="L59" s="22"/>
      <c r="M59" s="22"/>
      <c r="N59" s="22"/>
      <c r="O59" s="22">
        <v>140</v>
      </c>
      <c r="P59" s="22"/>
      <c r="Q59" s="21"/>
    </row>
    <row r="60" spans="1:17" ht="100.5" x14ac:dyDescent="0.25">
      <c r="A60" s="19"/>
      <c r="B60" s="19" t="s">
        <v>645</v>
      </c>
      <c r="C60" s="19" t="s">
        <v>660</v>
      </c>
      <c r="D60" s="25" t="s">
        <v>29</v>
      </c>
      <c r="E60" s="20">
        <v>45017</v>
      </c>
      <c r="F60" s="19" t="s">
        <v>526</v>
      </c>
      <c r="G60" s="30">
        <v>44140</v>
      </c>
      <c r="H60" s="21" t="s">
        <v>652</v>
      </c>
      <c r="I60" s="22" t="s">
        <v>658</v>
      </c>
      <c r="J60" s="22"/>
      <c r="K60" s="22"/>
      <c r="L60" s="22"/>
      <c r="M60" s="22"/>
      <c r="N60" s="22"/>
      <c r="O60" s="22">
        <v>151</v>
      </c>
      <c r="P60" s="22"/>
      <c r="Q60" s="21"/>
    </row>
    <row r="61" spans="1:17" ht="226.5" x14ac:dyDescent="0.25">
      <c r="A61" s="19"/>
      <c r="B61" s="19" t="s">
        <v>230</v>
      </c>
      <c r="C61" s="19" t="s">
        <v>96</v>
      </c>
      <c r="D61" s="25" t="s">
        <v>95</v>
      </c>
      <c r="E61" s="20">
        <v>44652</v>
      </c>
      <c r="F61" s="19" t="s">
        <v>159</v>
      </c>
      <c r="G61" s="30">
        <v>43762</v>
      </c>
      <c r="H61" s="21" t="s">
        <v>455</v>
      </c>
      <c r="I61" s="22" t="s">
        <v>286</v>
      </c>
      <c r="J61" s="22"/>
      <c r="K61" s="22"/>
      <c r="L61" s="22"/>
      <c r="M61" s="22"/>
      <c r="N61" s="22">
        <v>140</v>
      </c>
      <c r="O61" s="22"/>
      <c r="P61" s="22"/>
      <c r="Q61" s="21"/>
    </row>
    <row r="62" spans="1:17" ht="31.5" x14ac:dyDescent="0.25">
      <c r="A62" s="4" t="s">
        <v>704</v>
      </c>
      <c r="B62" s="4" t="s">
        <v>299</v>
      </c>
      <c r="C62" s="4" t="s">
        <v>690</v>
      </c>
      <c r="D62" s="70" t="s">
        <v>702</v>
      </c>
      <c r="E62" s="66">
        <v>44156</v>
      </c>
      <c r="F62" s="4" t="s">
        <v>73</v>
      </c>
      <c r="G62" s="54">
        <v>44165</v>
      </c>
      <c r="H62" s="71" t="s">
        <v>691</v>
      </c>
      <c r="I62" s="72">
        <v>3.6</v>
      </c>
      <c r="J62" s="22"/>
      <c r="K62" s="22"/>
      <c r="L62" s="22"/>
      <c r="M62" s="72">
        <v>3.6</v>
      </c>
      <c r="N62" s="22"/>
      <c r="O62" s="22"/>
      <c r="P62" s="22"/>
      <c r="Q62" s="21"/>
    </row>
    <row r="63" spans="1:17" ht="78.75" x14ac:dyDescent="0.25">
      <c r="A63" s="19"/>
      <c r="B63" s="19" t="s">
        <v>221</v>
      </c>
      <c r="C63" s="19" t="s">
        <v>97</v>
      </c>
      <c r="D63" s="25" t="s">
        <v>675</v>
      </c>
      <c r="E63" s="20">
        <v>43191</v>
      </c>
      <c r="F63" s="19" t="s">
        <v>525</v>
      </c>
      <c r="G63" s="30">
        <v>43210</v>
      </c>
      <c r="H63" s="21" t="s">
        <v>98</v>
      </c>
      <c r="I63" s="22">
        <v>5</v>
      </c>
      <c r="J63" s="22">
        <v>5</v>
      </c>
      <c r="K63" s="22"/>
      <c r="L63" s="22"/>
      <c r="M63" s="22"/>
      <c r="N63" s="22"/>
      <c r="O63" s="22"/>
      <c r="P63" s="22"/>
      <c r="Q63" s="21"/>
    </row>
    <row r="64" spans="1:17" ht="336.75" x14ac:dyDescent="0.25">
      <c r="A64" s="15"/>
      <c r="B64" s="19" t="s">
        <v>380</v>
      </c>
      <c r="C64" s="19" t="s">
        <v>99</v>
      </c>
      <c r="D64" s="25" t="s">
        <v>100</v>
      </c>
      <c r="E64" s="19" t="s">
        <v>101</v>
      </c>
      <c r="F64" s="19" t="s">
        <v>525</v>
      </c>
      <c r="G64" s="30">
        <v>43404</v>
      </c>
      <c r="H64" s="21" t="s">
        <v>456</v>
      </c>
      <c r="I64" s="22" t="s">
        <v>585</v>
      </c>
      <c r="J64" s="22">
        <v>41</v>
      </c>
      <c r="K64" s="22"/>
      <c r="L64" s="22"/>
      <c r="M64" s="22"/>
      <c r="N64" s="22"/>
      <c r="O64" s="22"/>
      <c r="P64" s="22"/>
      <c r="Q64" s="21"/>
    </row>
    <row r="65" spans="1:17" ht="113.25" x14ac:dyDescent="0.25">
      <c r="A65" s="15"/>
      <c r="B65" s="19" t="s">
        <v>381</v>
      </c>
      <c r="C65" s="19" t="s">
        <v>102</v>
      </c>
      <c r="D65" s="25" t="s">
        <v>103</v>
      </c>
      <c r="E65" s="20">
        <v>43191</v>
      </c>
      <c r="F65" s="19" t="s">
        <v>525</v>
      </c>
      <c r="G65" s="31">
        <v>43133</v>
      </c>
      <c r="H65" s="21" t="s">
        <v>457</v>
      </c>
      <c r="I65" s="22">
        <v>1.3</v>
      </c>
      <c r="J65" s="22">
        <v>1.3</v>
      </c>
      <c r="K65" s="22"/>
      <c r="L65" s="22"/>
      <c r="M65" s="22"/>
      <c r="N65" s="22"/>
      <c r="O65" s="22"/>
      <c r="P65" s="22"/>
      <c r="Q65" s="21"/>
    </row>
    <row r="66" spans="1:17" ht="63" x14ac:dyDescent="0.25">
      <c r="A66" s="15"/>
      <c r="B66" s="19" t="s">
        <v>503</v>
      </c>
      <c r="C66" s="19" t="s">
        <v>501</v>
      </c>
      <c r="D66" s="25" t="s">
        <v>502</v>
      </c>
      <c r="E66" s="19">
        <v>2021</v>
      </c>
      <c r="F66" s="19" t="s">
        <v>73</v>
      </c>
      <c r="G66" s="30"/>
      <c r="H66" s="21" t="s">
        <v>622</v>
      </c>
      <c r="I66" s="22">
        <v>5.8</v>
      </c>
      <c r="J66" s="22"/>
      <c r="K66" s="22"/>
      <c r="L66" s="22"/>
      <c r="M66" s="22"/>
      <c r="N66" s="22"/>
      <c r="O66" s="22"/>
      <c r="P66" s="22"/>
      <c r="Q66" s="21"/>
    </row>
    <row r="67" spans="1:17" ht="150.75" x14ac:dyDescent="0.25">
      <c r="A67" s="15"/>
      <c r="B67" s="15" t="s">
        <v>382</v>
      </c>
      <c r="C67" s="15" t="s">
        <v>104</v>
      </c>
      <c r="D67" s="33" t="s">
        <v>567</v>
      </c>
      <c r="E67" s="15">
        <v>2022</v>
      </c>
      <c r="F67" s="15" t="s">
        <v>73</v>
      </c>
      <c r="G67" s="34"/>
      <c r="H67" s="16" t="s">
        <v>568</v>
      </c>
      <c r="I67" s="18">
        <v>40</v>
      </c>
      <c r="J67" s="18"/>
      <c r="K67" s="18"/>
      <c r="L67" s="18"/>
      <c r="M67" s="18"/>
      <c r="N67" s="18"/>
      <c r="O67" s="18"/>
      <c r="P67" s="18"/>
      <c r="Q67" s="16"/>
    </row>
    <row r="68" spans="1:17" ht="100.5" x14ac:dyDescent="0.25">
      <c r="A68" s="15"/>
      <c r="B68" s="19" t="s">
        <v>194</v>
      </c>
      <c r="C68" s="19" t="s">
        <v>105</v>
      </c>
      <c r="D68" s="25" t="s">
        <v>46</v>
      </c>
      <c r="E68" s="20">
        <v>43405</v>
      </c>
      <c r="F68" s="19" t="s">
        <v>525</v>
      </c>
      <c r="G68" s="30">
        <v>43418</v>
      </c>
      <c r="H68" s="21" t="s">
        <v>458</v>
      </c>
      <c r="I68" s="22">
        <v>3.1</v>
      </c>
      <c r="J68" s="22">
        <v>3.1</v>
      </c>
      <c r="K68" s="22"/>
      <c r="L68" s="22"/>
      <c r="M68" s="22"/>
      <c r="N68" s="22"/>
      <c r="O68" s="22"/>
      <c r="P68" s="22"/>
      <c r="Q68" s="21"/>
    </row>
    <row r="69" spans="1:17" ht="78.75" x14ac:dyDescent="0.25">
      <c r="A69" s="15"/>
      <c r="B69" s="19" t="s">
        <v>381</v>
      </c>
      <c r="C69" s="19" t="s">
        <v>106</v>
      </c>
      <c r="D69" s="25" t="s">
        <v>107</v>
      </c>
      <c r="E69" s="20">
        <v>43435</v>
      </c>
      <c r="F69" s="19" t="s">
        <v>525</v>
      </c>
      <c r="G69" s="30">
        <v>43452</v>
      </c>
      <c r="H69" s="21" t="s">
        <v>377</v>
      </c>
      <c r="I69" s="22">
        <v>2.1</v>
      </c>
      <c r="J69" s="22">
        <v>2.1</v>
      </c>
      <c r="K69" s="22"/>
      <c r="L69" s="22"/>
      <c r="M69" s="22"/>
      <c r="N69" s="22"/>
      <c r="O69" s="22"/>
      <c r="P69" s="22"/>
      <c r="Q69" s="21"/>
    </row>
    <row r="70" spans="1:17" ht="63" x14ac:dyDescent="0.25">
      <c r="A70" s="20"/>
      <c r="B70" s="19" t="s">
        <v>409</v>
      </c>
      <c r="C70" s="19" t="s">
        <v>705</v>
      </c>
      <c r="D70" s="25" t="s">
        <v>108</v>
      </c>
      <c r="E70" s="20">
        <v>45597</v>
      </c>
      <c r="F70" s="19" t="s">
        <v>73</v>
      </c>
      <c r="G70" s="30"/>
      <c r="H70" s="21" t="s">
        <v>459</v>
      </c>
      <c r="I70" s="22" t="s">
        <v>109</v>
      </c>
      <c r="J70" s="22"/>
      <c r="K70" s="22"/>
      <c r="L70" s="22"/>
      <c r="M70" s="22"/>
      <c r="N70" s="22"/>
      <c r="O70" s="22">
        <v>189</v>
      </c>
      <c r="P70" s="22"/>
      <c r="Q70" s="21"/>
    </row>
    <row r="71" spans="1:17" ht="160.5" x14ac:dyDescent="0.25">
      <c r="A71" s="15"/>
      <c r="B71" s="19" t="s">
        <v>381</v>
      </c>
      <c r="C71" s="19" t="s">
        <v>110</v>
      </c>
      <c r="D71" s="25" t="s">
        <v>231</v>
      </c>
      <c r="E71" s="20">
        <v>43709</v>
      </c>
      <c r="F71" s="19" t="s">
        <v>525</v>
      </c>
      <c r="G71" s="31">
        <v>43805</v>
      </c>
      <c r="H71" s="21" t="s">
        <v>460</v>
      </c>
      <c r="I71" s="22" t="s">
        <v>569</v>
      </c>
      <c r="J71" s="22"/>
      <c r="K71" s="22">
        <v>4.0999999999999996</v>
      </c>
      <c r="L71" s="22"/>
      <c r="M71" s="22"/>
      <c r="N71" s="22"/>
      <c r="O71" s="22"/>
      <c r="P71" s="22"/>
      <c r="Q71" s="21"/>
    </row>
    <row r="72" spans="1:17" ht="100.5" x14ac:dyDescent="0.25">
      <c r="A72" s="15"/>
      <c r="B72" s="19" t="s">
        <v>194</v>
      </c>
      <c r="C72" s="19" t="s">
        <v>111</v>
      </c>
      <c r="D72" s="25" t="s">
        <v>232</v>
      </c>
      <c r="E72" s="20">
        <v>43405</v>
      </c>
      <c r="F72" s="19" t="s">
        <v>525</v>
      </c>
      <c r="G72" s="31">
        <v>43405</v>
      </c>
      <c r="H72" s="21" t="s">
        <v>461</v>
      </c>
      <c r="I72" s="22">
        <v>4.4000000000000004</v>
      </c>
      <c r="J72" s="22">
        <v>4.4000000000000004</v>
      </c>
      <c r="K72" s="22"/>
      <c r="L72" s="22"/>
      <c r="M72" s="22"/>
      <c r="N72" s="22"/>
      <c r="O72" s="22"/>
      <c r="P72" s="22"/>
      <c r="Q72" s="21"/>
    </row>
    <row r="73" spans="1:17" ht="110.25" x14ac:dyDescent="0.25">
      <c r="A73" s="19"/>
      <c r="B73" s="19" t="s">
        <v>383</v>
      </c>
      <c r="C73" s="19" t="s">
        <v>112</v>
      </c>
      <c r="D73" s="25" t="s">
        <v>379</v>
      </c>
      <c r="E73" s="20">
        <v>43800</v>
      </c>
      <c r="F73" s="19" t="s">
        <v>14</v>
      </c>
      <c r="G73" s="30">
        <v>43740</v>
      </c>
      <c r="H73" s="21" t="s">
        <v>113</v>
      </c>
      <c r="I73" s="51">
        <v>1</v>
      </c>
      <c r="J73" s="51"/>
      <c r="K73" s="51">
        <v>1</v>
      </c>
      <c r="L73" s="22"/>
      <c r="M73" s="22"/>
      <c r="N73" s="22"/>
      <c r="O73" s="22"/>
      <c r="P73" s="22"/>
      <c r="Q73" s="21"/>
    </row>
    <row r="74" spans="1:17" ht="141.75" x14ac:dyDescent="0.25">
      <c r="A74" s="15"/>
      <c r="B74" s="19" t="s">
        <v>381</v>
      </c>
      <c r="C74" s="19" t="s">
        <v>114</v>
      </c>
      <c r="D74" s="25" t="s">
        <v>107</v>
      </c>
      <c r="E74" s="20">
        <v>43525</v>
      </c>
      <c r="F74" s="19" t="s">
        <v>525</v>
      </c>
      <c r="G74" s="31">
        <v>43525</v>
      </c>
      <c r="H74" s="21" t="s">
        <v>378</v>
      </c>
      <c r="I74" s="22">
        <v>2.1</v>
      </c>
      <c r="J74" s="22"/>
      <c r="K74" s="22">
        <v>2.1</v>
      </c>
      <c r="L74" s="22"/>
      <c r="M74" s="22"/>
      <c r="N74" s="22"/>
      <c r="O74" s="22"/>
      <c r="P74" s="22"/>
      <c r="Q74" s="21"/>
    </row>
    <row r="75" spans="1:17" ht="355.5" x14ac:dyDescent="0.25">
      <c r="A75" s="19"/>
      <c r="B75" s="19" t="s">
        <v>384</v>
      </c>
      <c r="C75" s="19" t="s">
        <v>115</v>
      </c>
      <c r="D75" s="25" t="s">
        <v>116</v>
      </c>
      <c r="E75" s="20">
        <v>43922</v>
      </c>
      <c r="F75" s="19" t="s">
        <v>525</v>
      </c>
      <c r="G75" s="31">
        <v>43930</v>
      </c>
      <c r="H75" s="21" t="s">
        <v>504</v>
      </c>
      <c r="I75" s="22" t="s">
        <v>505</v>
      </c>
      <c r="J75" s="22"/>
      <c r="K75" s="22"/>
      <c r="L75" s="22">
        <v>165</v>
      </c>
      <c r="M75" s="22"/>
      <c r="N75" s="22"/>
      <c r="O75" s="22"/>
      <c r="P75" s="22"/>
      <c r="Q75" s="21"/>
    </row>
    <row r="76" spans="1:17" ht="116.25" x14ac:dyDescent="0.25">
      <c r="A76" s="19"/>
      <c r="B76" s="19" t="s">
        <v>415</v>
      </c>
      <c r="C76" s="19" t="s">
        <v>117</v>
      </c>
      <c r="D76" s="25" t="s">
        <v>29</v>
      </c>
      <c r="E76" s="20">
        <v>45017</v>
      </c>
      <c r="F76" s="19" t="s">
        <v>526</v>
      </c>
      <c r="G76" s="31">
        <v>43559</v>
      </c>
      <c r="H76" s="21" t="s">
        <v>462</v>
      </c>
      <c r="I76" s="22" t="s">
        <v>295</v>
      </c>
      <c r="J76" s="22"/>
      <c r="K76" s="22"/>
      <c r="L76" s="22"/>
      <c r="M76" s="22"/>
      <c r="N76" s="22"/>
      <c r="O76" s="22">
        <v>138</v>
      </c>
      <c r="P76" s="22"/>
      <c r="Q76" s="21"/>
    </row>
    <row r="77" spans="1:17" ht="116.25" x14ac:dyDescent="0.25">
      <c r="A77" s="19"/>
      <c r="B77" s="19" t="s">
        <v>415</v>
      </c>
      <c r="C77" s="19" t="s">
        <v>118</v>
      </c>
      <c r="D77" s="25" t="s">
        <v>55</v>
      </c>
      <c r="E77" s="20">
        <v>45017</v>
      </c>
      <c r="F77" s="19" t="s">
        <v>526</v>
      </c>
      <c r="G77" s="31">
        <v>43559</v>
      </c>
      <c r="H77" s="21" t="s">
        <v>462</v>
      </c>
      <c r="I77" s="22" t="s">
        <v>296</v>
      </c>
      <c r="J77" s="22"/>
      <c r="K77" s="22"/>
      <c r="L77" s="22"/>
      <c r="M77" s="22"/>
      <c r="N77" s="22"/>
      <c r="O77" s="22">
        <v>155</v>
      </c>
      <c r="P77" s="22"/>
      <c r="Q77" s="21"/>
    </row>
    <row r="78" spans="1:17" ht="116.25" x14ac:dyDescent="0.25">
      <c r="A78" s="19"/>
      <c r="B78" s="19" t="s">
        <v>415</v>
      </c>
      <c r="C78" s="19" t="s">
        <v>119</v>
      </c>
      <c r="D78" s="25" t="s">
        <v>31</v>
      </c>
      <c r="E78" s="20">
        <v>45017</v>
      </c>
      <c r="F78" s="19" t="s">
        <v>526</v>
      </c>
      <c r="G78" s="31">
        <v>43559</v>
      </c>
      <c r="H78" s="21" t="s">
        <v>462</v>
      </c>
      <c r="I78" s="22" t="s">
        <v>297</v>
      </c>
      <c r="J78" s="22"/>
      <c r="K78" s="22"/>
      <c r="L78" s="22"/>
      <c r="M78" s="22"/>
      <c r="N78" s="22"/>
      <c r="O78" s="22">
        <v>205</v>
      </c>
      <c r="P78" s="22"/>
      <c r="Q78" s="21"/>
    </row>
    <row r="79" spans="1:17" ht="116.25" x14ac:dyDescent="0.25">
      <c r="A79" s="19"/>
      <c r="B79" s="19" t="s">
        <v>415</v>
      </c>
      <c r="C79" s="19" t="s">
        <v>120</v>
      </c>
      <c r="D79" s="25" t="s">
        <v>121</v>
      </c>
      <c r="E79" s="20">
        <v>45017</v>
      </c>
      <c r="F79" s="19" t="s">
        <v>526</v>
      </c>
      <c r="G79" s="31">
        <v>43559</v>
      </c>
      <c r="H79" s="21" t="s">
        <v>462</v>
      </c>
      <c r="I79" s="22" t="s">
        <v>298</v>
      </c>
      <c r="J79" s="22"/>
      <c r="K79" s="22"/>
      <c r="L79" s="22"/>
      <c r="M79" s="22"/>
      <c r="N79" s="22"/>
      <c r="O79" s="22">
        <v>134</v>
      </c>
      <c r="P79" s="22"/>
      <c r="Q79" s="21"/>
    </row>
    <row r="80" spans="1:17" ht="113.25" x14ac:dyDescent="0.25">
      <c r="A80" s="15"/>
      <c r="B80" s="19" t="s">
        <v>192</v>
      </c>
      <c r="C80" s="19" t="s">
        <v>122</v>
      </c>
      <c r="D80" s="25" t="s">
        <v>233</v>
      </c>
      <c r="E80" s="20">
        <v>43282</v>
      </c>
      <c r="F80" s="19" t="s">
        <v>525</v>
      </c>
      <c r="G80" s="31">
        <v>43259</v>
      </c>
      <c r="H80" s="21" t="s">
        <v>463</v>
      </c>
      <c r="I80" s="22">
        <v>2.7</v>
      </c>
      <c r="J80" s="22">
        <v>2.7</v>
      </c>
      <c r="K80" s="22"/>
      <c r="L80" s="22"/>
      <c r="M80" s="22"/>
      <c r="N80" s="22"/>
      <c r="O80" s="22"/>
      <c r="P80" s="22"/>
      <c r="Q80" s="21"/>
    </row>
    <row r="81" spans="1:17" ht="229.5" x14ac:dyDescent="0.25">
      <c r="A81" s="19"/>
      <c r="B81" s="19" t="s">
        <v>299</v>
      </c>
      <c r="C81" s="15" t="s">
        <v>570</v>
      </c>
      <c r="D81" s="25" t="s">
        <v>234</v>
      </c>
      <c r="E81" s="19" t="s">
        <v>42</v>
      </c>
      <c r="F81" s="19" t="s">
        <v>48</v>
      </c>
      <c r="G81" s="30"/>
      <c r="H81" s="21" t="s">
        <v>464</v>
      </c>
      <c r="I81" s="22" t="s">
        <v>329</v>
      </c>
      <c r="J81" s="22"/>
      <c r="K81" s="22"/>
      <c r="L81" s="22"/>
      <c r="M81" s="22"/>
      <c r="N81" s="22"/>
      <c r="O81" s="22"/>
      <c r="P81" s="22"/>
      <c r="Q81" s="21"/>
    </row>
    <row r="82" spans="1:17" ht="324" x14ac:dyDescent="0.25">
      <c r="A82" s="19"/>
      <c r="B82" s="19" t="s">
        <v>299</v>
      </c>
      <c r="C82" s="15" t="s">
        <v>571</v>
      </c>
      <c r="D82" s="25" t="s">
        <v>300</v>
      </c>
      <c r="E82" s="20">
        <v>43770</v>
      </c>
      <c r="F82" s="19" t="s">
        <v>525</v>
      </c>
      <c r="G82" s="30">
        <v>43763</v>
      </c>
      <c r="H82" s="21" t="s">
        <v>538</v>
      </c>
      <c r="I82" s="22" t="s">
        <v>539</v>
      </c>
      <c r="J82" s="22"/>
      <c r="K82" s="22">
        <v>110</v>
      </c>
      <c r="L82" s="22"/>
      <c r="M82" s="22"/>
      <c r="N82" s="22"/>
      <c r="O82" s="22"/>
      <c r="P82" s="22"/>
      <c r="Q82" s="21" t="s">
        <v>572</v>
      </c>
    </row>
    <row r="83" spans="1:17" ht="339.75" x14ac:dyDescent="0.25">
      <c r="A83" s="19"/>
      <c r="B83" s="19" t="s">
        <v>299</v>
      </c>
      <c r="C83" s="15" t="s">
        <v>586</v>
      </c>
      <c r="D83" s="25" t="s">
        <v>124</v>
      </c>
      <c r="E83" s="20">
        <v>43709</v>
      </c>
      <c r="F83" s="19" t="s">
        <v>525</v>
      </c>
      <c r="G83" s="30">
        <v>43861</v>
      </c>
      <c r="H83" s="21" t="s">
        <v>465</v>
      </c>
      <c r="I83" s="22" t="s">
        <v>587</v>
      </c>
      <c r="J83" s="22"/>
      <c r="K83" s="22">
        <v>1400</v>
      </c>
      <c r="L83" s="22"/>
      <c r="M83" s="22"/>
      <c r="N83" s="22"/>
      <c r="O83" s="22"/>
      <c r="P83" s="22"/>
      <c r="Q83" s="21" t="s">
        <v>125</v>
      </c>
    </row>
    <row r="84" spans="1:17" ht="169.5" x14ac:dyDescent="0.25">
      <c r="A84" s="19"/>
      <c r="B84" s="19" t="s">
        <v>299</v>
      </c>
      <c r="C84" s="15" t="s">
        <v>575</v>
      </c>
      <c r="D84" s="25" t="s">
        <v>127</v>
      </c>
      <c r="E84" s="19" t="s">
        <v>42</v>
      </c>
      <c r="F84" s="19" t="s">
        <v>48</v>
      </c>
      <c r="G84" s="20"/>
      <c r="H84" s="21" t="s">
        <v>466</v>
      </c>
      <c r="I84" s="22" t="s">
        <v>330</v>
      </c>
      <c r="J84" s="22"/>
      <c r="K84" s="22"/>
      <c r="L84" s="22"/>
      <c r="M84" s="22"/>
      <c r="N84" s="22"/>
      <c r="O84" s="22"/>
      <c r="P84" s="22"/>
      <c r="Q84" s="21"/>
    </row>
    <row r="85" spans="1:17" ht="324" x14ac:dyDescent="0.25">
      <c r="A85" s="19"/>
      <c r="B85" s="19" t="s">
        <v>299</v>
      </c>
      <c r="C85" s="15" t="s">
        <v>574</v>
      </c>
      <c r="D85" s="25" t="s">
        <v>95</v>
      </c>
      <c r="E85" s="20">
        <v>43922</v>
      </c>
      <c r="F85" s="19" t="s">
        <v>525</v>
      </c>
      <c r="G85" s="31">
        <v>43952</v>
      </c>
      <c r="H85" s="21" t="s">
        <v>573</v>
      </c>
      <c r="I85" s="22" t="s">
        <v>588</v>
      </c>
      <c r="J85" s="22"/>
      <c r="K85" s="22"/>
      <c r="L85" s="22">
        <v>204</v>
      </c>
      <c r="M85" s="22"/>
      <c r="N85" s="22"/>
      <c r="O85" s="22"/>
      <c r="P85" s="22"/>
      <c r="Q85" s="21" t="s">
        <v>126</v>
      </c>
    </row>
    <row r="86" spans="1:17" ht="169.5" x14ac:dyDescent="0.25">
      <c r="A86" s="19"/>
      <c r="B86" s="19" t="s">
        <v>299</v>
      </c>
      <c r="C86" s="19" t="s">
        <v>589</v>
      </c>
      <c r="D86" s="25" t="s">
        <v>301</v>
      </c>
      <c r="E86" s="19" t="s">
        <v>42</v>
      </c>
      <c r="F86" s="19" t="s">
        <v>48</v>
      </c>
      <c r="G86" s="20"/>
      <c r="H86" s="21" t="s">
        <v>466</v>
      </c>
      <c r="I86" s="22" t="s">
        <v>128</v>
      </c>
      <c r="J86" s="22"/>
      <c r="K86" s="22"/>
      <c r="L86" s="22"/>
      <c r="M86" s="22"/>
      <c r="N86" s="22"/>
      <c r="O86" s="22"/>
      <c r="P86" s="22"/>
      <c r="Q86" s="21"/>
    </row>
    <row r="87" spans="1:17" ht="308.25" x14ac:dyDescent="0.25">
      <c r="A87" s="19"/>
      <c r="B87" s="19" t="s">
        <v>299</v>
      </c>
      <c r="C87" s="19" t="s">
        <v>590</v>
      </c>
      <c r="D87" s="25" t="s">
        <v>301</v>
      </c>
      <c r="E87" s="20">
        <v>43922</v>
      </c>
      <c r="F87" s="19" t="s">
        <v>525</v>
      </c>
      <c r="G87" s="30">
        <v>43931</v>
      </c>
      <c r="H87" s="21" t="s">
        <v>506</v>
      </c>
      <c r="I87" s="22" t="s">
        <v>507</v>
      </c>
      <c r="J87" s="22"/>
      <c r="K87" s="22"/>
      <c r="L87" s="22">
        <v>74</v>
      </c>
      <c r="M87" s="22"/>
      <c r="N87" s="22"/>
      <c r="O87" s="22"/>
      <c r="P87" s="22"/>
      <c r="Q87" s="21" t="s">
        <v>508</v>
      </c>
    </row>
    <row r="88" spans="1:17" ht="252" x14ac:dyDescent="0.25">
      <c r="A88" s="19"/>
      <c r="B88" s="19" t="s">
        <v>299</v>
      </c>
      <c r="C88" s="22" t="s">
        <v>666</v>
      </c>
      <c r="D88" s="21" t="s">
        <v>667</v>
      </c>
      <c r="E88" s="65" t="s">
        <v>668</v>
      </c>
      <c r="F88" s="22" t="s">
        <v>669</v>
      </c>
      <c r="G88" s="30"/>
      <c r="H88" s="21" t="s">
        <v>670</v>
      </c>
      <c r="I88" s="22" t="s">
        <v>671</v>
      </c>
      <c r="J88" s="22"/>
      <c r="K88" s="22"/>
      <c r="L88" s="22"/>
      <c r="M88" s="22"/>
      <c r="N88" s="22"/>
      <c r="O88" s="22"/>
      <c r="P88" s="22"/>
      <c r="Q88" s="21"/>
    </row>
    <row r="89" spans="1:17" ht="409.5" x14ac:dyDescent="0.25">
      <c r="A89" s="15"/>
      <c r="B89" s="19" t="s">
        <v>299</v>
      </c>
      <c r="C89" s="18" t="s">
        <v>676</v>
      </c>
      <c r="D89" s="16" t="s">
        <v>677</v>
      </c>
      <c r="E89" s="18" t="s">
        <v>678</v>
      </c>
      <c r="F89" s="18" t="s">
        <v>679</v>
      </c>
      <c r="G89" s="30"/>
      <c r="H89" s="16" t="s">
        <v>680</v>
      </c>
      <c r="I89" s="18" t="s">
        <v>672</v>
      </c>
      <c r="J89" s="18"/>
      <c r="K89" s="18"/>
      <c r="L89" s="18">
        <v>67</v>
      </c>
      <c r="M89" s="18"/>
      <c r="N89" s="18"/>
      <c r="O89" s="18"/>
      <c r="P89" s="18"/>
      <c r="Q89" s="16"/>
    </row>
    <row r="90" spans="1:17" ht="321" x14ac:dyDescent="0.25">
      <c r="A90" s="19"/>
      <c r="B90" s="19" t="s">
        <v>416</v>
      </c>
      <c r="C90" s="19" t="s">
        <v>302</v>
      </c>
      <c r="D90" s="25" t="s">
        <v>123</v>
      </c>
      <c r="E90" s="20">
        <v>43770</v>
      </c>
      <c r="F90" s="19" t="s">
        <v>525</v>
      </c>
      <c r="G90" s="31">
        <v>43895</v>
      </c>
      <c r="H90" s="21" t="s">
        <v>509</v>
      </c>
      <c r="I90" s="22" t="s">
        <v>591</v>
      </c>
      <c r="J90" s="22"/>
      <c r="K90" s="22">
        <v>100</v>
      </c>
      <c r="L90" s="22"/>
      <c r="M90" s="22"/>
      <c r="N90" s="22"/>
      <c r="O90" s="22"/>
      <c r="P90" s="22"/>
      <c r="Q90" s="21" t="s">
        <v>510</v>
      </c>
    </row>
    <row r="91" spans="1:17" ht="409.5" customHeight="1" x14ac:dyDescent="0.25">
      <c r="A91" s="19"/>
      <c r="B91" s="19" t="s">
        <v>416</v>
      </c>
      <c r="C91" s="19" t="s">
        <v>303</v>
      </c>
      <c r="D91" s="25" t="s">
        <v>129</v>
      </c>
      <c r="E91" s="19" t="s">
        <v>130</v>
      </c>
      <c r="F91" s="19" t="s">
        <v>525</v>
      </c>
      <c r="G91" s="30">
        <v>43993</v>
      </c>
      <c r="H91" s="50" t="s">
        <v>562</v>
      </c>
      <c r="I91" s="22" t="s">
        <v>550</v>
      </c>
      <c r="J91" s="22"/>
      <c r="K91" s="22"/>
      <c r="L91" s="22">
        <v>52</v>
      </c>
      <c r="M91" s="22"/>
      <c r="N91" s="22"/>
      <c r="O91" s="22"/>
      <c r="P91" s="22"/>
      <c r="Q91" s="21" t="s">
        <v>547</v>
      </c>
    </row>
    <row r="92" spans="1:17" ht="256.5" customHeight="1" x14ac:dyDescent="0.25">
      <c r="A92" s="19"/>
      <c r="B92" s="19" t="s">
        <v>416</v>
      </c>
      <c r="C92" s="19" t="s">
        <v>592</v>
      </c>
      <c r="D92" s="25" t="s">
        <v>131</v>
      </c>
      <c r="E92" s="20">
        <v>43770</v>
      </c>
      <c r="F92" s="19" t="s">
        <v>525</v>
      </c>
      <c r="G92" s="30">
        <v>43733</v>
      </c>
      <c r="H92" s="21" t="s">
        <v>467</v>
      </c>
      <c r="I92" s="22" t="s">
        <v>338</v>
      </c>
      <c r="J92" s="22"/>
      <c r="K92" s="22">
        <v>160</v>
      </c>
      <c r="L92" s="22"/>
      <c r="M92" s="22"/>
      <c r="N92" s="22"/>
      <c r="O92" s="22"/>
      <c r="P92" s="22"/>
      <c r="Q92" s="21" t="s">
        <v>132</v>
      </c>
    </row>
    <row r="93" spans="1:17" ht="273.75" x14ac:dyDescent="0.25">
      <c r="A93" s="19"/>
      <c r="B93" s="19" t="s">
        <v>388</v>
      </c>
      <c r="C93" s="19" t="s">
        <v>133</v>
      </c>
      <c r="D93" s="25" t="s">
        <v>134</v>
      </c>
      <c r="E93" s="20">
        <v>43556</v>
      </c>
      <c r="F93" s="19" t="s">
        <v>525</v>
      </c>
      <c r="G93" s="30">
        <v>43547</v>
      </c>
      <c r="H93" s="21" t="s">
        <v>593</v>
      </c>
      <c r="I93" s="22" t="s">
        <v>339</v>
      </c>
      <c r="J93" s="22"/>
      <c r="K93" s="22">
        <v>98</v>
      </c>
      <c r="L93" s="22"/>
      <c r="M93" s="22"/>
      <c r="N93" s="22"/>
      <c r="O93" s="22"/>
      <c r="P93" s="22"/>
      <c r="Q93" s="21"/>
    </row>
    <row r="94" spans="1:17" ht="31.5" x14ac:dyDescent="0.25">
      <c r="A94" s="4" t="s">
        <v>704</v>
      </c>
      <c r="B94" s="4" t="s">
        <v>299</v>
      </c>
      <c r="C94" s="4" t="s">
        <v>689</v>
      </c>
      <c r="D94" s="70" t="s">
        <v>703</v>
      </c>
      <c r="E94" s="66">
        <v>44156</v>
      </c>
      <c r="F94" s="4" t="s">
        <v>73</v>
      </c>
      <c r="G94" s="54">
        <v>44165</v>
      </c>
      <c r="H94" s="71" t="s">
        <v>691</v>
      </c>
      <c r="I94" s="72">
        <v>3.4</v>
      </c>
      <c r="J94" s="22"/>
      <c r="K94" s="22"/>
      <c r="L94" s="22"/>
      <c r="M94" s="72">
        <v>3.4</v>
      </c>
      <c r="N94" s="22"/>
      <c r="O94" s="22"/>
      <c r="P94" s="22"/>
      <c r="Q94" s="22"/>
    </row>
    <row r="95" spans="1:17" ht="245.25" x14ac:dyDescent="0.25">
      <c r="A95" s="68" t="s">
        <v>688</v>
      </c>
      <c r="B95" s="19" t="s">
        <v>389</v>
      </c>
      <c r="C95" s="19" t="s">
        <v>135</v>
      </c>
      <c r="D95" s="25" t="s">
        <v>304</v>
      </c>
      <c r="E95" s="20">
        <v>44166</v>
      </c>
      <c r="F95" s="4" t="s">
        <v>14</v>
      </c>
      <c r="G95" s="69">
        <v>44127</v>
      </c>
      <c r="H95" s="21" t="s">
        <v>468</v>
      </c>
      <c r="I95" s="22" t="s">
        <v>43</v>
      </c>
      <c r="J95" s="22"/>
      <c r="K95" s="22"/>
      <c r="L95" s="22"/>
      <c r="M95" s="22"/>
      <c r="N95" s="22"/>
      <c r="O95" s="22"/>
      <c r="P95" s="22"/>
      <c r="Q95" s="21"/>
    </row>
    <row r="96" spans="1:17" ht="210.75" x14ac:dyDescent="0.25">
      <c r="A96" s="19"/>
      <c r="B96" s="19" t="s">
        <v>390</v>
      </c>
      <c r="C96" s="19" t="s">
        <v>136</v>
      </c>
      <c r="D96" s="25" t="s">
        <v>137</v>
      </c>
      <c r="E96" s="20">
        <v>43922</v>
      </c>
      <c r="F96" s="19" t="s">
        <v>525</v>
      </c>
      <c r="G96" s="31">
        <v>43922</v>
      </c>
      <c r="H96" s="21" t="s">
        <v>638</v>
      </c>
      <c r="I96" s="22" t="s">
        <v>627</v>
      </c>
      <c r="J96" s="22"/>
      <c r="K96" s="22"/>
      <c r="L96" s="22"/>
      <c r="M96" s="22"/>
      <c r="N96" s="22"/>
      <c r="O96" s="22"/>
      <c r="P96" s="22"/>
      <c r="Q96" s="21"/>
    </row>
    <row r="97" spans="1:17" ht="81.75" x14ac:dyDescent="0.25">
      <c r="A97" s="4" t="s">
        <v>686</v>
      </c>
      <c r="B97" s="19" t="s">
        <v>563</v>
      </c>
      <c r="C97" s="19" t="s">
        <v>564</v>
      </c>
      <c r="D97" s="25" t="s">
        <v>565</v>
      </c>
      <c r="E97" s="19">
        <v>2021</v>
      </c>
      <c r="F97" s="4" t="s">
        <v>526</v>
      </c>
      <c r="G97" s="54">
        <v>44113</v>
      </c>
      <c r="H97" s="21" t="s">
        <v>687</v>
      </c>
      <c r="I97" s="22" t="s">
        <v>685</v>
      </c>
      <c r="J97" s="22"/>
      <c r="K97" s="22"/>
      <c r="L97" s="22"/>
      <c r="M97" s="22"/>
      <c r="N97" s="22"/>
      <c r="O97" s="22"/>
      <c r="P97" s="22"/>
      <c r="Q97" s="22"/>
    </row>
    <row r="98" spans="1:17" ht="78.75" x14ac:dyDescent="0.25">
      <c r="A98" s="19"/>
      <c r="B98" s="19" t="s">
        <v>681</v>
      </c>
      <c r="C98" s="19" t="s">
        <v>142</v>
      </c>
      <c r="D98" s="25" t="s">
        <v>29</v>
      </c>
      <c r="E98" s="20" t="s">
        <v>42</v>
      </c>
      <c r="F98" s="19" t="s">
        <v>48</v>
      </c>
      <c r="G98" s="30"/>
      <c r="H98" s="21" t="s">
        <v>470</v>
      </c>
      <c r="I98" s="22" t="s">
        <v>39</v>
      </c>
      <c r="J98" s="22"/>
      <c r="K98" s="22"/>
      <c r="L98" s="22"/>
      <c r="M98" s="22"/>
      <c r="N98" s="22"/>
      <c r="O98" s="22"/>
      <c r="P98" s="22"/>
      <c r="Q98" s="21"/>
    </row>
    <row r="99" spans="1:17" ht="100.5" x14ac:dyDescent="0.25">
      <c r="A99" s="15"/>
      <c r="B99" s="19" t="s">
        <v>192</v>
      </c>
      <c r="C99" s="19" t="s">
        <v>140</v>
      </c>
      <c r="D99" s="25" t="s">
        <v>692</v>
      </c>
      <c r="E99" s="20">
        <v>43770</v>
      </c>
      <c r="F99" s="19" t="s">
        <v>525</v>
      </c>
      <c r="G99" s="30">
        <v>43760</v>
      </c>
      <c r="H99" s="21" t="s">
        <v>469</v>
      </c>
      <c r="I99" s="22">
        <v>3.1</v>
      </c>
      <c r="J99" s="22"/>
      <c r="K99" s="22">
        <v>3.1</v>
      </c>
      <c r="L99" s="22"/>
      <c r="M99" s="22"/>
      <c r="N99" s="22"/>
      <c r="O99" s="22"/>
      <c r="P99" s="22"/>
      <c r="Q99" s="21"/>
    </row>
    <row r="100" spans="1:17" ht="63" x14ac:dyDescent="0.25">
      <c r="A100" s="15"/>
      <c r="B100" s="19" t="s">
        <v>194</v>
      </c>
      <c r="C100" s="19" t="s">
        <v>141</v>
      </c>
      <c r="D100" s="25" t="s">
        <v>693</v>
      </c>
      <c r="E100" s="20">
        <v>43800</v>
      </c>
      <c r="F100" s="19" t="s">
        <v>525</v>
      </c>
      <c r="G100" s="30">
        <v>43812</v>
      </c>
      <c r="H100" s="21" t="s">
        <v>372</v>
      </c>
      <c r="I100" s="22">
        <v>1.3</v>
      </c>
      <c r="J100" s="22"/>
      <c r="K100" s="22">
        <v>1.3</v>
      </c>
      <c r="L100" s="22"/>
      <c r="M100" s="22"/>
      <c r="N100" s="22"/>
      <c r="O100" s="22"/>
      <c r="P100" s="22"/>
      <c r="Q100" s="21"/>
    </row>
    <row r="101" spans="1:17" ht="69" x14ac:dyDescent="0.25">
      <c r="A101" s="19"/>
      <c r="B101" s="19" t="s">
        <v>391</v>
      </c>
      <c r="C101" s="19" t="s">
        <v>143</v>
      </c>
      <c r="D101" s="25" t="s">
        <v>29</v>
      </c>
      <c r="E101" s="20" t="s">
        <v>42</v>
      </c>
      <c r="F101" s="19" t="s">
        <v>48</v>
      </c>
      <c r="G101" s="30"/>
      <c r="H101" s="21" t="s">
        <v>471</v>
      </c>
      <c r="I101" s="22" t="s">
        <v>144</v>
      </c>
      <c r="J101" s="22"/>
      <c r="K101" s="22"/>
      <c r="L101" s="22"/>
      <c r="M101" s="22"/>
      <c r="N101" s="22"/>
      <c r="O101" s="22"/>
      <c r="P101" s="22"/>
      <c r="Q101" s="21"/>
    </row>
    <row r="102" spans="1:17" ht="97.5" x14ac:dyDescent="0.25">
      <c r="A102" s="19"/>
      <c r="B102" s="19" t="s">
        <v>411</v>
      </c>
      <c r="C102" s="19" t="s">
        <v>145</v>
      </c>
      <c r="D102" s="25" t="s">
        <v>307</v>
      </c>
      <c r="E102" s="20">
        <v>43435</v>
      </c>
      <c r="F102" s="19" t="s">
        <v>525</v>
      </c>
      <c r="G102" s="31">
        <v>43466</v>
      </c>
      <c r="H102" s="21" t="s">
        <v>600</v>
      </c>
      <c r="I102" s="22">
        <v>1.1000000000000001</v>
      </c>
      <c r="J102" s="22"/>
      <c r="K102" s="22"/>
      <c r="L102" s="22"/>
      <c r="M102" s="22"/>
      <c r="N102" s="22"/>
      <c r="O102" s="22"/>
      <c r="P102" s="22"/>
      <c r="Q102" s="22"/>
    </row>
    <row r="103" spans="1:17" ht="97.5" x14ac:dyDescent="0.25">
      <c r="A103" s="15"/>
      <c r="B103" s="19" t="s">
        <v>194</v>
      </c>
      <c r="C103" s="19" t="s">
        <v>147</v>
      </c>
      <c r="D103" s="25" t="s">
        <v>308</v>
      </c>
      <c r="E103" s="20">
        <v>43191</v>
      </c>
      <c r="F103" s="19" t="s">
        <v>525</v>
      </c>
      <c r="G103" s="30">
        <v>43158</v>
      </c>
      <c r="H103" s="21" t="s">
        <v>472</v>
      </c>
      <c r="I103" s="22">
        <v>4.3</v>
      </c>
      <c r="J103" s="22">
        <v>4.3</v>
      </c>
      <c r="K103" s="22"/>
      <c r="L103" s="22"/>
      <c r="M103" s="22"/>
      <c r="N103" s="22"/>
      <c r="O103" s="22"/>
      <c r="P103" s="22"/>
      <c r="Q103" s="21"/>
    </row>
    <row r="104" spans="1:17" ht="97.5" x14ac:dyDescent="0.25">
      <c r="A104" s="15"/>
      <c r="B104" s="19" t="s">
        <v>192</v>
      </c>
      <c r="C104" s="19" t="s">
        <v>148</v>
      </c>
      <c r="D104" s="25" t="s">
        <v>309</v>
      </c>
      <c r="E104" s="20">
        <v>43313</v>
      </c>
      <c r="F104" s="19" t="s">
        <v>525</v>
      </c>
      <c r="G104" s="30">
        <v>43448</v>
      </c>
      <c r="H104" s="21" t="s">
        <v>594</v>
      </c>
      <c r="I104" s="22">
        <v>2.2000000000000002</v>
      </c>
      <c r="J104" s="22">
        <v>2.2000000000000002</v>
      </c>
      <c r="K104" s="22"/>
      <c r="L104" s="22"/>
      <c r="M104" s="22"/>
      <c r="N104" s="22"/>
      <c r="O104" s="22"/>
      <c r="P104" s="22"/>
      <c r="Q104" s="21"/>
    </row>
    <row r="105" spans="1:17" ht="100.5" x14ac:dyDescent="0.25">
      <c r="A105" s="20"/>
      <c r="B105" s="19" t="s">
        <v>380</v>
      </c>
      <c r="C105" s="19" t="s">
        <v>149</v>
      </c>
      <c r="D105" s="25" t="s">
        <v>150</v>
      </c>
      <c r="E105" s="20">
        <v>44501</v>
      </c>
      <c r="F105" s="19" t="s">
        <v>523</v>
      </c>
      <c r="G105" s="30">
        <v>44029</v>
      </c>
      <c r="H105" s="21" t="s">
        <v>599</v>
      </c>
      <c r="I105" s="22" t="s">
        <v>345</v>
      </c>
      <c r="J105" s="22"/>
      <c r="K105" s="22"/>
      <c r="L105" s="22"/>
      <c r="M105" s="22">
        <v>65</v>
      </c>
      <c r="N105" s="22"/>
      <c r="O105" s="22"/>
      <c r="P105" s="22"/>
      <c r="Q105" s="21"/>
    </row>
    <row r="106" spans="1:17" ht="176.25" x14ac:dyDescent="0.25">
      <c r="A106" s="19"/>
      <c r="B106" s="19" t="s">
        <v>393</v>
      </c>
      <c r="C106" s="19" t="s">
        <v>305</v>
      </c>
      <c r="D106" s="25" t="s">
        <v>66</v>
      </c>
      <c r="E106" s="20">
        <v>43617</v>
      </c>
      <c r="F106" s="19" t="s">
        <v>525</v>
      </c>
      <c r="G106" s="30">
        <v>43615</v>
      </c>
      <c r="H106" s="21" t="s">
        <v>473</v>
      </c>
      <c r="I106" s="22" t="s">
        <v>346</v>
      </c>
      <c r="J106" s="22"/>
      <c r="K106" s="22">
        <v>4.3</v>
      </c>
      <c r="L106" s="22"/>
      <c r="M106" s="22"/>
      <c r="N106" s="22"/>
      <c r="O106" s="22"/>
      <c r="P106" s="22"/>
      <c r="Q106" s="21"/>
    </row>
    <row r="107" spans="1:17" ht="273.75" x14ac:dyDescent="0.25">
      <c r="A107" s="19"/>
      <c r="B107" s="19" t="s">
        <v>393</v>
      </c>
      <c r="C107" s="19" t="s">
        <v>310</v>
      </c>
      <c r="D107" s="25" t="s">
        <v>121</v>
      </c>
      <c r="E107" s="20">
        <v>43617</v>
      </c>
      <c r="F107" s="19" t="s">
        <v>525</v>
      </c>
      <c r="G107" s="30">
        <v>43477</v>
      </c>
      <c r="H107" s="21" t="s">
        <v>601</v>
      </c>
      <c r="I107" s="22" t="s">
        <v>595</v>
      </c>
      <c r="J107" s="22"/>
      <c r="K107" s="22">
        <v>134</v>
      </c>
      <c r="L107" s="22"/>
      <c r="M107" s="22"/>
      <c r="N107" s="22"/>
      <c r="O107" s="22"/>
      <c r="P107" s="22"/>
      <c r="Q107" s="21"/>
    </row>
    <row r="108" spans="1:17" ht="315" x14ac:dyDescent="0.25">
      <c r="A108" s="19"/>
      <c r="B108" s="19" t="s">
        <v>393</v>
      </c>
      <c r="C108" s="19" t="s">
        <v>311</v>
      </c>
      <c r="D108" s="25" t="s">
        <v>29</v>
      </c>
      <c r="E108" s="20">
        <v>43617</v>
      </c>
      <c r="F108" s="19" t="s">
        <v>525</v>
      </c>
      <c r="G108" s="31">
        <v>43741</v>
      </c>
      <c r="H108" s="21" t="s">
        <v>598</v>
      </c>
      <c r="I108" s="22" t="s">
        <v>596</v>
      </c>
      <c r="J108" s="22"/>
      <c r="K108" s="22">
        <v>156</v>
      </c>
      <c r="L108" s="22"/>
      <c r="M108" s="22"/>
      <c r="N108" s="22"/>
      <c r="O108" s="22"/>
      <c r="P108" s="22"/>
      <c r="Q108" s="21" t="s">
        <v>347</v>
      </c>
    </row>
    <row r="109" spans="1:17" ht="302.25" x14ac:dyDescent="0.25">
      <c r="A109" s="19"/>
      <c r="B109" s="19" t="s">
        <v>393</v>
      </c>
      <c r="C109" s="19" t="s">
        <v>312</v>
      </c>
      <c r="D109" s="25" t="s">
        <v>29</v>
      </c>
      <c r="E109" s="20">
        <v>43617</v>
      </c>
      <c r="F109" s="19" t="s">
        <v>525</v>
      </c>
      <c r="G109" s="30">
        <v>43722</v>
      </c>
      <c r="H109" s="21" t="s">
        <v>597</v>
      </c>
      <c r="I109" s="22" t="s">
        <v>348</v>
      </c>
      <c r="J109" s="22"/>
      <c r="K109" s="22">
        <v>140</v>
      </c>
      <c r="L109" s="22"/>
      <c r="M109" s="22"/>
      <c r="N109" s="22"/>
      <c r="O109" s="22"/>
      <c r="P109" s="22"/>
      <c r="Q109" s="21" t="s">
        <v>126</v>
      </c>
    </row>
    <row r="110" spans="1:17" ht="336.75" x14ac:dyDescent="0.25">
      <c r="A110" s="19"/>
      <c r="B110" s="19" t="s">
        <v>393</v>
      </c>
      <c r="C110" s="19" t="s">
        <v>313</v>
      </c>
      <c r="D110" s="25" t="s">
        <v>29</v>
      </c>
      <c r="E110" s="20">
        <v>43617</v>
      </c>
      <c r="F110" s="19" t="s">
        <v>525</v>
      </c>
      <c r="G110" s="31">
        <v>43741</v>
      </c>
      <c r="H110" s="21" t="s">
        <v>602</v>
      </c>
      <c r="I110" s="22" t="s">
        <v>351</v>
      </c>
      <c r="J110" s="22"/>
      <c r="K110" s="22">
        <v>173</v>
      </c>
      <c r="L110" s="22"/>
      <c r="M110" s="22"/>
      <c r="N110" s="22"/>
      <c r="O110" s="22"/>
      <c r="P110" s="22"/>
      <c r="Q110" s="21" t="s">
        <v>350</v>
      </c>
    </row>
    <row r="111" spans="1:17" ht="289.5" x14ac:dyDescent="0.25">
      <c r="A111" s="19"/>
      <c r="B111" s="19" t="s">
        <v>393</v>
      </c>
      <c r="C111" s="19" t="s">
        <v>314</v>
      </c>
      <c r="D111" s="25" t="s">
        <v>29</v>
      </c>
      <c r="E111" s="20">
        <v>43617</v>
      </c>
      <c r="F111" s="19" t="s">
        <v>525</v>
      </c>
      <c r="G111" s="30">
        <v>43722</v>
      </c>
      <c r="H111" s="21" t="s">
        <v>603</v>
      </c>
      <c r="I111" s="22" t="s">
        <v>604</v>
      </c>
      <c r="J111" s="22"/>
      <c r="K111" s="22">
        <v>146</v>
      </c>
      <c r="L111" s="22"/>
      <c r="M111" s="22"/>
      <c r="N111" s="22"/>
      <c r="O111" s="22"/>
      <c r="P111" s="22"/>
      <c r="Q111" s="21" t="s">
        <v>126</v>
      </c>
    </row>
    <row r="112" spans="1:17" ht="100.5" x14ac:dyDescent="0.25">
      <c r="A112" s="15"/>
      <c r="B112" s="19" t="s">
        <v>192</v>
      </c>
      <c r="C112" s="19" t="s">
        <v>151</v>
      </c>
      <c r="D112" s="25" t="s">
        <v>315</v>
      </c>
      <c r="E112" s="20">
        <v>43191</v>
      </c>
      <c r="F112" s="19" t="s">
        <v>525</v>
      </c>
      <c r="G112" s="30">
        <v>43190</v>
      </c>
      <c r="H112" s="21" t="s">
        <v>474</v>
      </c>
      <c r="I112" s="22">
        <v>3.8</v>
      </c>
      <c r="J112" s="22">
        <v>3.8</v>
      </c>
      <c r="K112" s="22"/>
      <c r="L112" s="22"/>
      <c r="M112" s="22"/>
      <c r="N112" s="22"/>
      <c r="O112" s="22"/>
      <c r="P112" s="22"/>
      <c r="Q112" s="21"/>
    </row>
    <row r="113" spans="1:17" ht="47.25" x14ac:dyDescent="0.25">
      <c r="A113" s="15"/>
      <c r="B113" s="19" t="s">
        <v>394</v>
      </c>
      <c r="C113" s="19" t="s">
        <v>706</v>
      </c>
      <c r="D113" s="25" t="s">
        <v>395</v>
      </c>
      <c r="E113" s="52">
        <v>44390</v>
      </c>
      <c r="F113" s="19" t="s">
        <v>159</v>
      </c>
      <c r="G113" s="20"/>
      <c r="H113" s="21" t="s">
        <v>152</v>
      </c>
      <c r="I113" s="22" t="s">
        <v>153</v>
      </c>
      <c r="J113" s="22"/>
      <c r="K113" s="22"/>
      <c r="L113" s="22"/>
      <c r="M113" s="22"/>
      <c r="N113" s="22"/>
      <c r="O113" s="22"/>
      <c r="P113" s="22"/>
      <c r="Q113" s="21"/>
    </row>
    <row r="114" spans="1:17" ht="97.5" x14ac:dyDescent="0.25">
      <c r="A114" s="15"/>
      <c r="B114" s="19" t="s">
        <v>381</v>
      </c>
      <c r="C114" s="19" t="s">
        <v>154</v>
      </c>
      <c r="D114" s="25" t="s">
        <v>316</v>
      </c>
      <c r="E114" s="20">
        <v>43770</v>
      </c>
      <c r="F114" s="19" t="s">
        <v>525</v>
      </c>
      <c r="G114" s="30">
        <v>43795</v>
      </c>
      <c r="H114" s="21" t="s">
        <v>605</v>
      </c>
      <c r="I114" s="22">
        <v>4.2</v>
      </c>
      <c r="J114" s="22"/>
      <c r="K114" s="22">
        <v>4.2</v>
      </c>
      <c r="L114" s="22"/>
      <c r="M114" s="22"/>
      <c r="N114" s="22"/>
      <c r="O114" s="22"/>
      <c r="P114" s="22"/>
      <c r="Q114" s="21"/>
    </row>
    <row r="115" spans="1:17" ht="305.25" x14ac:dyDescent="0.25">
      <c r="A115" s="15"/>
      <c r="B115" s="19" t="s">
        <v>380</v>
      </c>
      <c r="C115" s="19" t="s">
        <v>155</v>
      </c>
      <c r="D115" s="25" t="s">
        <v>694</v>
      </c>
      <c r="E115" s="20">
        <v>43556</v>
      </c>
      <c r="F115" s="19" t="s">
        <v>531</v>
      </c>
      <c r="G115" s="30" t="s">
        <v>530</v>
      </c>
      <c r="H115" s="21" t="s">
        <v>475</v>
      </c>
      <c r="I115" s="22" t="s">
        <v>352</v>
      </c>
      <c r="J115" s="22"/>
      <c r="K115" s="22">
        <v>89</v>
      </c>
      <c r="L115" s="22"/>
      <c r="M115" s="22"/>
      <c r="N115" s="22"/>
      <c r="O115" s="22"/>
      <c r="P115" s="22"/>
      <c r="Q115" s="21"/>
    </row>
    <row r="116" spans="1:17" ht="97.5" x14ac:dyDescent="0.25">
      <c r="A116" s="15"/>
      <c r="B116" s="19" t="s">
        <v>381</v>
      </c>
      <c r="C116" s="19" t="s">
        <v>156</v>
      </c>
      <c r="D116" s="25" t="s">
        <v>317</v>
      </c>
      <c r="E116" s="20">
        <v>43891</v>
      </c>
      <c r="F116" s="19" t="s">
        <v>525</v>
      </c>
      <c r="G116" s="30">
        <v>43950</v>
      </c>
      <c r="H116" s="21" t="s">
        <v>476</v>
      </c>
      <c r="I116" s="22">
        <v>2.9</v>
      </c>
      <c r="J116" s="22"/>
      <c r="K116" s="22"/>
      <c r="L116" s="22">
        <v>2.9</v>
      </c>
      <c r="M116" s="22"/>
      <c r="N116" s="22"/>
      <c r="O116" s="22"/>
      <c r="P116" s="22"/>
      <c r="Q116" s="22"/>
    </row>
    <row r="117" spans="1:17" ht="150.75" x14ac:dyDescent="0.25">
      <c r="A117" s="19"/>
      <c r="B117" s="19" t="s">
        <v>396</v>
      </c>
      <c r="C117" s="19" t="s">
        <v>157</v>
      </c>
      <c r="D117" s="25" t="s">
        <v>158</v>
      </c>
      <c r="E117" s="53">
        <v>2021</v>
      </c>
      <c r="F117" s="19" t="s">
        <v>159</v>
      </c>
      <c r="G117" s="30"/>
      <c r="H117" s="21" t="s">
        <v>639</v>
      </c>
      <c r="I117" s="22" t="s">
        <v>628</v>
      </c>
      <c r="J117" s="22"/>
      <c r="K117" s="22"/>
      <c r="L117" s="22"/>
      <c r="M117" s="22"/>
      <c r="N117" s="22"/>
      <c r="O117" s="22"/>
      <c r="P117" s="22"/>
      <c r="Q117" s="21"/>
    </row>
    <row r="118" spans="1:17" ht="50.25" x14ac:dyDescent="0.25">
      <c r="A118" s="15"/>
      <c r="B118" s="15" t="s">
        <v>533</v>
      </c>
      <c r="C118" s="15" t="s">
        <v>707</v>
      </c>
      <c r="D118" s="33" t="s">
        <v>511</v>
      </c>
      <c r="E118" s="53">
        <v>2022</v>
      </c>
      <c r="F118" s="15" t="s">
        <v>73</v>
      </c>
      <c r="G118" s="34"/>
      <c r="H118" s="16" t="s">
        <v>623</v>
      </c>
      <c r="I118" s="18">
        <v>13.2</v>
      </c>
      <c r="J118" s="18"/>
      <c r="K118" s="18"/>
      <c r="L118" s="18"/>
      <c r="M118" s="18"/>
      <c r="N118" s="18"/>
      <c r="O118" s="18"/>
      <c r="P118" s="18"/>
      <c r="Q118" s="16"/>
    </row>
    <row r="119" spans="1:17" ht="179.25" x14ac:dyDescent="0.25">
      <c r="A119" s="19"/>
      <c r="B119" s="19" t="s">
        <v>397</v>
      </c>
      <c r="C119" s="19" t="s">
        <v>160</v>
      </c>
      <c r="D119" s="25" t="s">
        <v>161</v>
      </c>
      <c r="E119" s="20" t="s">
        <v>162</v>
      </c>
      <c r="F119" s="19" t="s">
        <v>525</v>
      </c>
      <c r="G119" s="31">
        <v>43532</v>
      </c>
      <c r="H119" s="21" t="s">
        <v>640</v>
      </c>
      <c r="I119" s="22" t="s">
        <v>629</v>
      </c>
      <c r="J119" s="22"/>
      <c r="K119" s="22"/>
      <c r="L119" s="22"/>
      <c r="M119" s="22"/>
      <c r="N119" s="22"/>
      <c r="O119" s="22"/>
      <c r="P119" s="22"/>
      <c r="Q119" s="22"/>
    </row>
    <row r="120" spans="1:17" ht="97.5" x14ac:dyDescent="0.25">
      <c r="A120" s="15"/>
      <c r="B120" s="19" t="s">
        <v>192</v>
      </c>
      <c r="C120" s="19" t="s">
        <v>164</v>
      </c>
      <c r="D120" s="25" t="s">
        <v>695</v>
      </c>
      <c r="E120" s="20">
        <v>43922</v>
      </c>
      <c r="F120" s="19" t="s">
        <v>525</v>
      </c>
      <c r="G120" s="30">
        <v>43909</v>
      </c>
      <c r="H120" s="21" t="s">
        <v>477</v>
      </c>
      <c r="I120" s="22">
        <v>4</v>
      </c>
      <c r="J120" s="22"/>
      <c r="K120" s="22"/>
      <c r="L120" s="22">
        <v>4</v>
      </c>
      <c r="M120" s="22"/>
      <c r="N120" s="22"/>
      <c r="O120" s="22"/>
      <c r="P120" s="22"/>
      <c r="Q120" s="22"/>
    </row>
    <row r="121" spans="1:17" ht="352.5" x14ac:dyDescent="0.25">
      <c r="A121" s="19"/>
      <c r="B121" s="19" t="s">
        <v>398</v>
      </c>
      <c r="C121" s="19" t="s">
        <v>165</v>
      </c>
      <c r="D121" s="25" t="s">
        <v>166</v>
      </c>
      <c r="E121" s="20">
        <v>43191</v>
      </c>
      <c r="F121" s="19" t="s">
        <v>525</v>
      </c>
      <c r="G121" s="31">
        <v>43198</v>
      </c>
      <c r="H121" s="21" t="s">
        <v>641</v>
      </c>
      <c r="I121" s="22" t="s">
        <v>624</v>
      </c>
      <c r="J121" s="22">
        <v>92</v>
      </c>
      <c r="K121" s="22"/>
      <c r="L121" s="22"/>
      <c r="M121" s="22"/>
      <c r="N121" s="22"/>
      <c r="O121" s="22"/>
      <c r="P121" s="22"/>
      <c r="Q121" s="21"/>
    </row>
    <row r="122" spans="1:17" ht="94.5" x14ac:dyDescent="0.25">
      <c r="A122" s="15"/>
      <c r="B122" s="19" t="s">
        <v>194</v>
      </c>
      <c r="C122" s="19" t="s">
        <v>167</v>
      </c>
      <c r="D122" s="25" t="s">
        <v>696</v>
      </c>
      <c r="E122" s="20">
        <v>43678</v>
      </c>
      <c r="F122" s="19" t="s">
        <v>525</v>
      </c>
      <c r="G122" s="30">
        <v>43669</v>
      </c>
      <c r="H122" s="21" t="s">
        <v>478</v>
      </c>
      <c r="I122" s="22" t="s">
        <v>360</v>
      </c>
      <c r="J122" s="22"/>
      <c r="K122" s="22">
        <v>5.7</v>
      </c>
      <c r="L122" s="22"/>
      <c r="M122" s="22"/>
      <c r="N122" s="22"/>
      <c r="O122" s="22"/>
      <c r="P122" s="22"/>
      <c r="Q122" s="21"/>
    </row>
    <row r="123" spans="1:17" ht="63" x14ac:dyDescent="0.25">
      <c r="A123" s="19"/>
      <c r="B123" s="19" t="s">
        <v>399</v>
      </c>
      <c r="C123" s="19" t="s">
        <v>400</v>
      </c>
      <c r="D123" s="25" t="s">
        <v>168</v>
      </c>
      <c r="E123" s="19">
        <v>2018</v>
      </c>
      <c r="F123" s="19" t="s">
        <v>525</v>
      </c>
      <c r="G123" s="30">
        <v>43113</v>
      </c>
      <c r="H123" s="21" t="s">
        <v>532</v>
      </c>
      <c r="I123" s="22">
        <v>5.6</v>
      </c>
      <c r="J123" s="22"/>
      <c r="K123" s="22"/>
      <c r="L123" s="22"/>
      <c r="M123" s="22"/>
      <c r="N123" s="22"/>
      <c r="O123" s="22"/>
      <c r="P123" s="22"/>
      <c r="Q123" s="22"/>
    </row>
    <row r="124" spans="1:17" ht="147.75" x14ac:dyDescent="0.25">
      <c r="A124" s="19"/>
      <c r="B124" s="19" t="s">
        <v>401</v>
      </c>
      <c r="C124" s="19" t="s">
        <v>237</v>
      </c>
      <c r="D124" s="25" t="s">
        <v>169</v>
      </c>
      <c r="E124" s="19">
        <v>2021</v>
      </c>
      <c r="F124" s="19" t="s">
        <v>159</v>
      </c>
      <c r="G124" s="30"/>
      <c r="H124" s="21" t="s">
        <v>512</v>
      </c>
      <c r="I124" s="51">
        <v>11</v>
      </c>
      <c r="J124" s="22"/>
      <c r="K124" s="22"/>
      <c r="L124" s="22"/>
      <c r="M124" s="51"/>
      <c r="N124" s="22"/>
      <c r="O124" s="22"/>
      <c r="P124" s="22"/>
      <c r="Q124" s="22"/>
    </row>
    <row r="125" spans="1:17" ht="113.25" x14ac:dyDescent="0.25">
      <c r="A125" s="15"/>
      <c r="B125" s="19" t="s">
        <v>194</v>
      </c>
      <c r="C125" s="19" t="s">
        <v>171</v>
      </c>
      <c r="D125" s="25">
        <v>882</v>
      </c>
      <c r="E125" s="20">
        <v>43374</v>
      </c>
      <c r="F125" s="19" t="s">
        <v>525</v>
      </c>
      <c r="G125" s="30">
        <v>43332</v>
      </c>
      <c r="H125" s="21" t="s">
        <v>479</v>
      </c>
      <c r="I125" s="22" t="s">
        <v>606</v>
      </c>
      <c r="J125" s="51">
        <v>3</v>
      </c>
      <c r="K125" s="22"/>
      <c r="L125" s="22"/>
      <c r="M125" s="22"/>
      <c r="N125" s="22"/>
      <c r="O125" s="22"/>
      <c r="P125" s="22"/>
      <c r="Q125" s="21"/>
    </row>
    <row r="126" spans="1:17" ht="114" customHeight="1" x14ac:dyDescent="0.25">
      <c r="A126" s="19"/>
      <c r="B126" s="19" t="s">
        <v>193</v>
      </c>
      <c r="C126" s="19" t="s">
        <v>172</v>
      </c>
      <c r="D126" s="25" t="s">
        <v>173</v>
      </c>
      <c r="E126" s="20">
        <v>44287</v>
      </c>
      <c r="F126" s="19" t="s">
        <v>48</v>
      </c>
      <c r="G126" s="30"/>
      <c r="H126" s="21" t="s">
        <v>403</v>
      </c>
      <c r="I126" s="22" t="s">
        <v>42</v>
      </c>
      <c r="J126" s="22"/>
      <c r="K126" s="22"/>
      <c r="L126" s="22"/>
      <c r="M126" s="22"/>
      <c r="N126" s="22"/>
      <c r="O126" s="22"/>
      <c r="P126" s="22"/>
      <c r="Q126" s="22"/>
    </row>
    <row r="127" spans="1:17" ht="147.75" x14ac:dyDescent="0.25">
      <c r="A127" s="19"/>
      <c r="B127" s="19" t="s">
        <v>391</v>
      </c>
      <c r="C127" s="19" t="s">
        <v>174</v>
      </c>
      <c r="D127" s="25" t="s">
        <v>29</v>
      </c>
      <c r="E127" s="19" t="s">
        <v>42</v>
      </c>
      <c r="F127" s="19" t="s">
        <v>48</v>
      </c>
      <c r="G127" s="30"/>
      <c r="H127" s="21" t="s">
        <v>480</v>
      </c>
      <c r="I127" s="22" t="s">
        <v>362</v>
      </c>
      <c r="J127" s="22"/>
      <c r="K127" s="22"/>
      <c r="L127" s="22"/>
      <c r="M127" s="22"/>
      <c r="N127" s="22"/>
      <c r="O127" s="22"/>
      <c r="P127" s="22"/>
      <c r="Q127" s="22"/>
    </row>
    <row r="128" spans="1:17" ht="115.5" customHeight="1" x14ac:dyDescent="0.25">
      <c r="A128" s="19"/>
      <c r="B128" s="19" t="s">
        <v>402</v>
      </c>
      <c r="C128" s="19" t="s">
        <v>323</v>
      </c>
      <c r="D128" s="25" t="s">
        <v>607</v>
      </c>
      <c r="E128" s="20">
        <v>44866</v>
      </c>
      <c r="F128" s="19" t="s">
        <v>526</v>
      </c>
      <c r="G128" s="31">
        <v>43983</v>
      </c>
      <c r="H128" s="21" t="s">
        <v>492</v>
      </c>
      <c r="I128" s="22">
        <v>8</v>
      </c>
      <c r="J128" s="22"/>
      <c r="K128" s="22"/>
      <c r="L128" s="22"/>
      <c r="M128" s="22"/>
      <c r="N128" s="22">
        <v>8</v>
      </c>
      <c r="O128" s="22"/>
      <c r="P128" s="22"/>
      <c r="Q128" s="22"/>
    </row>
    <row r="129" spans="1:17" ht="116.25" x14ac:dyDescent="0.25">
      <c r="A129" s="19"/>
      <c r="B129" s="19" t="s">
        <v>402</v>
      </c>
      <c r="C129" s="19" t="s">
        <v>321</v>
      </c>
      <c r="D129" s="25" t="s">
        <v>36</v>
      </c>
      <c r="E129" s="20">
        <v>44866</v>
      </c>
      <c r="F129" s="19" t="s">
        <v>526</v>
      </c>
      <c r="G129" s="31">
        <v>43983</v>
      </c>
      <c r="H129" s="21" t="s">
        <v>490</v>
      </c>
      <c r="I129" s="22" t="s">
        <v>175</v>
      </c>
      <c r="J129" s="22"/>
      <c r="K129" s="22"/>
      <c r="L129" s="22"/>
      <c r="M129" s="22"/>
      <c r="N129" s="22">
        <v>128</v>
      </c>
      <c r="O129" s="22"/>
      <c r="P129" s="22"/>
      <c r="Q129" s="22"/>
    </row>
    <row r="130" spans="1:17" ht="122.25" x14ac:dyDescent="0.25">
      <c r="A130" s="19"/>
      <c r="B130" s="19" t="s">
        <v>402</v>
      </c>
      <c r="C130" s="19" t="s">
        <v>322</v>
      </c>
      <c r="D130" s="25" t="s">
        <v>176</v>
      </c>
      <c r="E130" s="20">
        <v>44866</v>
      </c>
      <c r="F130" s="19" t="s">
        <v>526</v>
      </c>
      <c r="G130" s="31">
        <v>43983</v>
      </c>
      <c r="H130" s="21" t="s">
        <v>491</v>
      </c>
      <c r="I130" s="22" t="s">
        <v>489</v>
      </c>
      <c r="J130" s="22"/>
      <c r="K130" s="22"/>
      <c r="L130" s="22"/>
      <c r="M130" s="22"/>
      <c r="N130" s="22">
        <v>57</v>
      </c>
      <c r="O130" s="22"/>
      <c r="P130" s="22"/>
      <c r="Q130" s="22"/>
    </row>
    <row r="131" spans="1:17" ht="182.25" x14ac:dyDescent="0.25">
      <c r="A131" s="19"/>
      <c r="B131" s="19" t="s">
        <v>404</v>
      </c>
      <c r="C131" s="19" t="s">
        <v>324</v>
      </c>
      <c r="D131" s="49" t="s">
        <v>663</v>
      </c>
      <c r="E131" s="20">
        <v>45231</v>
      </c>
      <c r="F131" s="19" t="s">
        <v>526</v>
      </c>
      <c r="G131" s="30">
        <v>44126</v>
      </c>
      <c r="H131" s="21" t="s">
        <v>653</v>
      </c>
      <c r="I131" s="22" t="s">
        <v>630</v>
      </c>
      <c r="J131" s="22"/>
      <c r="K131" s="22"/>
      <c r="L131" s="22"/>
      <c r="M131" s="22"/>
      <c r="N131" s="22"/>
      <c r="O131" s="22">
        <v>75</v>
      </c>
      <c r="P131" s="22"/>
      <c r="Q131" s="22"/>
    </row>
    <row r="132" spans="1:17" ht="182.25" x14ac:dyDescent="0.25">
      <c r="A132" s="19"/>
      <c r="B132" s="19" t="s">
        <v>404</v>
      </c>
      <c r="C132" s="19" t="s">
        <v>320</v>
      </c>
      <c r="D132" s="25" t="s">
        <v>177</v>
      </c>
      <c r="E132" s="20">
        <v>45231</v>
      </c>
      <c r="F132" s="19" t="s">
        <v>526</v>
      </c>
      <c r="G132" s="31">
        <v>44126</v>
      </c>
      <c r="H132" s="21" t="s">
        <v>654</v>
      </c>
      <c r="I132" s="22" t="s">
        <v>631</v>
      </c>
      <c r="J132" s="22"/>
      <c r="K132" s="22"/>
      <c r="L132" s="22"/>
      <c r="M132" s="22"/>
      <c r="N132" s="22"/>
      <c r="O132" s="22">
        <v>72</v>
      </c>
      <c r="P132" s="22"/>
      <c r="Q132" s="22"/>
    </row>
    <row r="133" spans="1:17" ht="163.5" x14ac:dyDescent="0.25">
      <c r="A133" s="19"/>
      <c r="B133" s="19" t="s">
        <v>404</v>
      </c>
      <c r="C133" s="19" t="s">
        <v>319</v>
      </c>
      <c r="D133" s="25" t="s">
        <v>55</v>
      </c>
      <c r="E133" s="20">
        <v>45231</v>
      </c>
      <c r="F133" s="19" t="s">
        <v>526</v>
      </c>
      <c r="G133" s="31">
        <v>44126</v>
      </c>
      <c r="H133" s="21" t="s">
        <v>655</v>
      </c>
      <c r="I133" s="22" t="s">
        <v>632</v>
      </c>
      <c r="J133" s="22"/>
      <c r="K133" s="22"/>
      <c r="L133" s="22"/>
      <c r="M133" s="22"/>
      <c r="N133" s="22"/>
      <c r="O133" s="22">
        <v>209</v>
      </c>
      <c r="P133" s="22"/>
      <c r="Q133" s="22"/>
    </row>
    <row r="134" spans="1:17" ht="245.25" x14ac:dyDescent="0.25">
      <c r="A134" s="19"/>
      <c r="B134" s="19" t="s">
        <v>412</v>
      </c>
      <c r="C134" s="19" t="s">
        <v>318</v>
      </c>
      <c r="D134" s="25" t="s">
        <v>29</v>
      </c>
      <c r="E134" s="20">
        <v>43983</v>
      </c>
      <c r="F134" s="19" t="s">
        <v>608</v>
      </c>
      <c r="G134" s="31">
        <v>44004</v>
      </c>
      <c r="H134" s="21" t="s">
        <v>642</v>
      </c>
      <c r="I134" s="22" t="s">
        <v>633</v>
      </c>
      <c r="J134" s="22"/>
      <c r="K134" s="22"/>
      <c r="L134" s="22">
        <v>167</v>
      </c>
      <c r="M134" s="22"/>
      <c r="N134" s="22"/>
      <c r="O134" s="22"/>
      <c r="P134" s="22"/>
      <c r="Q134" s="21" t="s">
        <v>609</v>
      </c>
    </row>
    <row r="135" spans="1:17" ht="226.5" x14ac:dyDescent="0.25">
      <c r="A135" s="19"/>
      <c r="B135" s="19" t="s">
        <v>412</v>
      </c>
      <c r="C135" s="19" t="s">
        <v>610</v>
      </c>
      <c r="D135" s="25" t="s">
        <v>29</v>
      </c>
      <c r="E135" s="20">
        <v>43983</v>
      </c>
      <c r="F135" s="19" t="s">
        <v>608</v>
      </c>
      <c r="G135" s="30">
        <v>43930</v>
      </c>
      <c r="H135" s="21" t="s">
        <v>514</v>
      </c>
      <c r="I135" s="22" t="s">
        <v>515</v>
      </c>
      <c r="J135" s="22"/>
      <c r="K135" s="22"/>
      <c r="L135" s="22">
        <v>101</v>
      </c>
      <c r="M135" s="22"/>
      <c r="N135" s="22"/>
      <c r="O135" s="22"/>
      <c r="P135" s="22"/>
      <c r="Q135" s="22"/>
    </row>
    <row r="136" spans="1:17" ht="226.5" x14ac:dyDescent="0.25">
      <c r="A136" s="19"/>
      <c r="B136" s="19" t="s">
        <v>412</v>
      </c>
      <c r="C136" s="19" t="s">
        <v>236</v>
      </c>
      <c r="D136" s="25" t="s">
        <v>178</v>
      </c>
      <c r="E136" s="20">
        <v>43983</v>
      </c>
      <c r="F136" s="19" t="s">
        <v>525</v>
      </c>
      <c r="G136" s="30">
        <v>43911</v>
      </c>
      <c r="H136" s="21" t="s">
        <v>545</v>
      </c>
      <c r="I136" s="22" t="s">
        <v>543</v>
      </c>
      <c r="J136" s="22"/>
      <c r="K136" s="22"/>
      <c r="L136" s="22">
        <v>183</v>
      </c>
      <c r="M136" s="22"/>
      <c r="N136" s="22"/>
      <c r="O136" s="22"/>
      <c r="P136" s="22"/>
      <c r="Q136" s="21"/>
    </row>
    <row r="137" spans="1:17" ht="113.25" x14ac:dyDescent="0.25">
      <c r="A137" s="15"/>
      <c r="B137" s="19" t="s">
        <v>381</v>
      </c>
      <c r="C137" s="19" t="s">
        <v>179</v>
      </c>
      <c r="D137" s="25" t="s">
        <v>697</v>
      </c>
      <c r="E137" s="20">
        <v>43647</v>
      </c>
      <c r="F137" s="19" t="s">
        <v>525</v>
      </c>
      <c r="G137" s="31">
        <v>43504</v>
      </c>
      <c r="H137" s="21" t="s">
        <v>481</v>
      </c>
      <c r="I137" s="22">
        <v>2.4</v>
      </c>
      <c r="J137" s="22"/>
      <c r="K137" s="22">
        <v>2.4</v>
      </c>
      <c r="L137" s="22"/>
      <c r="M137" s="22"/>
      <c r="N137" s="22"/>
      <c r="O137" s="22"/>
      <c r="P137" s="22"/>
      <c r="Q137" s="21"/>
    </row>
    <row r="138" spans="1:17" ht="113.25" x14ac:dyDescent="0.25">
      <c r="A138" s="15"/>
      <c r="B138" s="19" t="s">
        <v>192</v>
      </c>
      <c r="C138" s="19" t="s">
        <v>180</v>
      </c>
      <c r="D138" s="25" t="s">
        <v>698</v>
      </c>
      <c r="E138" s="20">
        <v>43221</v>
      </c>
      <c r="F138" s="19" t="s">
        <v>525</v>
      </c>
      <c r="G138" s="31">
        <v>43374</v>
      </c>
      <c r="H138" s="21" t="s">
        <v>482</v>
      </c>
      <c r="I138" s="22">
        <v>8.3000000000000007</v>
      </c>
      <c r="J138" s="22">
        <v>8.3000000000000007</v>
      </c>
      <c r="K138" s="22"/>
      <c r="L138" s="22"/>
      <c r="M138" s="22"/>
      <c r="N138" s="22"/>
      <c r="O138" s="22"/>
      <c r="P138" s="22"/>
      <c r="Q138" s="21"/>
    </row>
    <row r="139" spans="1:17" ht="113.25" x14ac:dyDescent="0.25">
      <c r="A139" s="15"/>
      <c r="B139" s="19" t="s">
        <v>381</v>
      </c>
      <c r="C139" s="19" t="s">
        <v>181</v>
      </c>
      <c r="D139" s="25" t="s">
        <v>699</v>
      </c>
      <c r="E139" s="20">
        <v>43435</v>
      </c>
      <c r="F139" s="19" t="s">
        <v>525</v>
      </c>
      <c r="G139" s="30">
        <v>43419</v>
      </c>
      <c r="H139" s="21" t="s">
        <v>483</v>
      </c>
      <c r="I139" s="51">
        <v>2</v>
      </c>
      <c r="J139" s="51">
        <v>2</v>
      </c>
      <c r="K139" s="22"/>
      <c r="L139" s="22"/>
      <c r="M139" s="22"/>
      <c r="N139" s="22"/>
      <c r="O139" s="22"/>
      <c r="P139" s="22"/>
      <c r="Q139" s="21"/>
    </row>
    <row r="140" spans="1:17" ht="113.25" x14ac:dyDescent="0.25">
      <c r="A140" s="15"/>
      <c r="B140" s="19" t="s">
        <v>192</v>
      </c>
      <c r="C140" s="19" t="s">
        <v>182</v>
      </c>
      <c r="D140" s="25" t="s">
        <v>700</v>
      </c>
      <c r="E140" s="20">
        <v>43497</v>
      </c>
      <c r="F140" s="19" t="s">
        <v>525</v>
      </c>
      <c r="G140" s="30">
        <v>43487</v>
      </c>
      <c r="H140" s="21" t="s">
        <v>484</v>
      </c>
      <c r="I140" s="22">
        <v>3.9</v>
      </c>
      <c r="J140" s="22"/>
      <c r="K140" s="22">
        <v>3.9</v>
      </c>
      <c r="L140" s="22"/>
      <c r="M140" s="22"/>
      <c r="N140" s="22"/>
      <c r="O140" s="22"/>
      <c r="P140" s="22"/>
      <c r="Q140" s="21"/>
    </row>
    <row r="141" spans="1:17" ht="258" x14ac:dyDescent="0.25">
      <c r="A141" s="19"/>
      <c r="B141" s="19" t="s">
        <v>193</v>
      </c>
      <c r="C141" s="19" t="s">
        <v>183</v>
      </c>
      <c r="D141" s="25" t="s">
        <v>29</v>
      </c>
      <c r="E141" s="20">
        <v>43770</v>
      </c>
      <c r="F141" s="19" t="s">
        <v>525</v>
      </c>
      <c r="G141" s="31">
        <v>43777</v>
      </c>
      <c r="H141" s="21" t="s">
        <v>516</v>
      </c>
      <c r="I141" s="22" t="s">
        <v>517</v>
      </c>
      <c r="J141" s="22"/>
      <c r="K141" s="22">
        <v>102</v>
      </c>
      <c r="L141" s="22"/>
      <c r="M141" s="22"/>
      <c r="N141" s="22"/>
      <c r="O141" s="22"/>
      <c r="P141" s="22"/>
      <c r="Q141" s="21"/>
    </row>
    <row r="142" spans="1:17" ht="113.25" x14ac:dyDescent="0.25">
      <c r="A142" s="15"/>
      <c r="B142" s="19" t="s">
        <v>192</v>
      </c>
      <c r="C142" s="19" t="s">
        <v>184</v>
      </c>
      <c r="D142" s="25" t="s">
        <v>701</v>
      </c>
      <c r="E142" s="20">
        <v>43709</v>
      </c>
      <c r="F142" s="19" t="s">
        <v>525</v>
      </c>
      <c r="G142" s="30">
        <v>43726</v>
      </c>
      <c r="H142" s="21" t="s">
        <v>485</v>
      </c>
      <c r="I142" s="22">
        <v>3.8</v>
      </c>
      <c r="J142" s="22"/>
      <c r="K142" s="22">
        <v>3.8</v>
      </c>
      <c r="L142" s="22"/>
      <c r="M142" s="22"/>
      <c r="N142" s="22"/>
      <c r="O142" s="22"/>
      <c r="P142" s="22"/>
      <c r="Q142" s="21"/>
    </row>
    <row r="143" spans="1:17" ht="245.25" x14ac:dyDescent="0.25">
      <c r="A143" s="19"/>
      <c r="B143" s="19" t="s">
        <v>193</v>
      </c>
      <c r="C143" s="19" t="s">
        <v>185</v>
      </c>
      <c r="D143" s="25" t="s">
        <v>29</v>
      </c>
      <c r="E143" s="20">
        <v>43405</v>
      </c>
      <c r="F143" s="19" t="s">
        <v>525</v>
      </c>
      <c r="G143" s="30">
        <v>43428</v>
      </c>
      <c r="H143" s="21" t="s">
        <v>625</v>
      </c>
      <c r="I143" s="22" t="s">
        <v>353</v>
      </c>
      <c r="J143" s="22">
        <v>130</v>
      </c>
      <c r="K143" s="22"/>
      <c r="L143" s="22"/>
      <c r="M143" s="22"/>
      <c r="N143" s="22"/>
      <c r="O143" s="22"/>
      <c r="P143" s="22"/>
      <c r="Q143" s="21"/>
    </row>
    <row r="144" spans="1:17" ht="41.25" customHeight="1" x14ac:dyDescent="0.25">
      <c r="A144" s="19"/>
      <c r="B144" s="19" t="s">
        <v>399</v>
      </c>
      <c r="C144" s="19" t="s">
        <v>186</v>
      </c>
      <c r="D144" s="25" t="s">
        <v>187</v>
      </c>
      <c r="E144" s="19">
        <v>2017</v>
      </c>
      <c r="F144" s="19" t="s">
        <v>525</v>
      </c>
      <c r="G144" s="30">
        <v>43180</v>
      </c>
      <c r="H144" s="21" t="s">
        <v>634</v>
      </c>
      <c r="I144" s="22" t="s">
        <v>635</v>
      </c>
      <c r="J144" s="22"/>
      <c r="K144" s="22"/>
      <c r="L144" s="22"/>
      <c r="M144" s="22"/>
      <c r="N144" s="22"/>
      <c r="O144" s="22"/>
      <c r="P144" s="22"/>
      <c r="Q144" s="22"/>
    </row>
    <row r="145" spans="2:9" ht="18.75" x14ac:dyDescent="0.3">
      <c r="B145" s="14"/>
      <c r="C145" s="57"/>
      <c r="D145" s="57"/>
      <c r="G145" s="58"/>
      <c r="H145" s="14"/>
      <c r="I145" s="14"/>
    </row>
    <row r="146" spans="2:9" ht="18.75" x14ac:dyDescent="0.3">
      <c r="B146" s="14"/>
      <c r="C146" s="57"/>
      <c r="D146" s="57"/>
      <c r="G146" s="58"/>
      <c r="H146" s="59"/>
      <c r="I146" s="14"/>
    </row>
    <row r="147" spans="2:9" ht="18.75" x14ac:dyDescent="0.3">
      <c r="B147" s="14"/>
      <c r="C147" s="57"/>
      <c r="D147" s="57"/>
      <c r="G147" s="58"/>
      <c r="H147" s="14"/>
      <c r="I147" s="14"/>
    </row>
    <row r="148" spans="2:9" ht="18.75" x14ac:dyDescent="0.3">
      <c r="B148" s="14"/>
      <c r="C148" s="57"/>
      <c r="D148" s="57"/>
      <c r="G148" s="58"/>
      <c r="H148" s="14"/>
      <c r="I148" s="14"/>
    </row>
    <row r="149" spans="2:9" ht="18.75" x14ac:dyDescent="0.3">
      <c r="B149" s="14"/>
      <c r="C149" s="57"/>
      <c r="D149" s="57"/>
      <c r="G149" s="58"/>
      <c r="H149" s="59"/>
      <c r="I149" s="14"/>
    </row>
    <row r="150" spans="2:9" ht="18.75" x14ac:dyDescent="0.3">
      <c r="B150" s="14"/>
      <c r="C150" s="57"/>
      <c r="D150" s="57"/>
      <c r="G150" s="58"/>
      <c r="H150" s="14"/>
      <c r="I150" s="14"/>
    </row>
    <row r="151" spans="2:9" ht="18.75" x14ac:dyDescent="0.3">
      <c r="B151" s="14"/>
      <c r="C151" s="57"/>
      <c r="D151" s="57"/>
      <c r="G151" s="58"/>
      <c r="H151" s="14"/>
      <c r="I151" s="14"/>
    </row>
    <row r="152" spans="2:9" ht="18.75" x14ac:dyDescent="0.3">
      <c r="B152" s="14"/>
      <c r="C152" s="57"/>
      <c r="D152" s="57"/>
      <c r="G152" s="58"/>
      <c r="H152" s="59"/>
      <c r="I152" s="14"/>
    </row>
    <row r="153" spans="2:9" ht="18.75" x14ac:dyDescent="0.3">
      <c r="B153" s="14"/>
      <c r="C153" s="57"/>
      <c r="D153" s="57"/>
      <c r="G153" s="58"/>
      <c r="H153" s="14"/>
      <c r="I153" s="14"/>
    </row>
    <row r="154" spans="2:9" ht="18.75" x14ac:dyDescent="0.3">
      <c r="B154" s="14"/>
      <c r="C154" s="57"/>
      <c r="D154" s="57"/>
      <c r="G154" s="58"/>
      <c r="H154" s="59"/>
      <c r="I154" s="14"/>
    </row>
    <row r="155" spans="2:9" ht="18.75" x14ac:dyDescent="0.3">
      <c r="B155" s="14"/>
      <c r="C155" s="57"/>
      <c r="D155" s="57"/>
      <c r="G155" s="58"/>
      <c r="H155" s="14"/>
      <c r="I155" s="14"/>
    </row>
    <row r="156" spans="2:9" ht="18.75" x14ac:dyDescent="0.3">
      <c r="B156" s="14"/>
      <c r="C156" s="57"/>
      <c r="D156" s="57"/>
      <c r="G156" s="58"/>
      <c r="H156" s="14"/>
      <c r="I156" s="14"/>
    </row>
    <row r="157" spans="2:9" ht="18.75" x14ac:dyDescent="0.3">
      <c r="B157" s="14"/>
      <c r="C157" s="57"/>
      <c r="D157" s="57"/>
      <c r="G157" s="58"/>
      <c r="H157" s="14"/>
      <c r="I157" s="14"/>
    </row>
    <row r="158" spans="2:9" ht="18.75" x14ac:dyDescent="0.3">
      <c r="B158" s="14"/>
      <c r="C158" s="57"/>
      <c r="D158" s="57"/>
      <c r="G158" s="58"/>
      <c r="H158" s="14"/>
      <c r="I158" s="14"/>
    </row>
    <row r="159" spans="2:9" ht="18.75" x14ac:dyDescent="0.3">
      <c r="B159" s="14"/>
      <c r="C159" s="57"/>
      <c r="D159" s="57"/>
      <c r="G159" s="58"/>
      <c r="H159" s="59"/>
      <c r="I159" s="14"/>
    </row>
    <row r="160" spans="2:9" ht="18.75" x14ac:dyDescent="0.3">
      <c r="B160" s="14"/>
      <c r="C160" s="57"/>
      <c r="D160" s="57"/>
      <c r="G160" s="58"/>
      <c r="H160" s="14"/>
      <c r="I160" s="14"/>
    </row>
    <row r="161" spans="2:9" ht="18.75" x14ac:dyDescent="0.3">
      <c r="B161" s="14"/>
      <c r="C161" s="57"/>
      <c r="D161" s="57"/>
      <c r="G161" s="58"/>
      <c r="H161" s="14"/>
      <c r="I161" s="14"/>
    </row>
    <row r="162" spans="2:9" ht="18.75" x14ac:dyDescent="0.3">
      <c r="B162" s="14"/>
      <c r="C162" s="57"/>
      <c r="D162" s="57"/>
      <c r="G162" s="58"/>
      <c r="H162" s="59"/>
      <c r="I162" s="14"/>
    </row>
    <row r="163" spans="2:9" ht="18.75" x14ac:dyDescent="0.3">
      <c r="B163" s="14"/>
      <c r="C163" s="57"/>
      <c r="D163" s="57"/>
      <c r="G163" s="58"/>
      <c r="H163" s="14"/>
      <c r="I163" s="14"/>
    </row>
    <row r="164" spans="2:9" ht="18.75" x14ac:dyDescent="0.3">
      <c r="B164" s="14"/>
      <c r="C164" s="57"/>
      <c r="D164" s="57"/>
      <c r="G164" s="58"/>
      <c r="H164" s="59"/>
      <c r="I164" s="14"/>
    </row>
    <row r="165" spans="2:9" ht="18.75" x14ac:dyDescent="0.3">
      <c r="B165" s="14"/>
      <c r="C165" s="57"/>
      <c r="D165" s="57"/>
      <c r="G165" s="58"/>
      <c r="H165" s="14"/>
      <c r="I165" s="14"/>
    </row>
    <row r="166" spans="2:9" ht="18.75" x14ac:dyDescent="0.3">
      <c r="B166" s="14"/>
      <c r="C166" s="57"/>
      <c r="D166" s="57"/>
      <c r="G166" s="58"/>
      <c r="H166" s="14"/>
      <c r="I166" s="14"/>
    </row>
    <row r="167" spans="2:9" ht="18.75" x14ac:dyDescent="0.3">
      <c r="B167" s="14"/>
      <c r="C167" s="57"/>
      <c r="D167" s="57"/>
      <c r="G167" s="58"/>
      <c r="H167" s="59"/>
      <c r="I167" s="14"/>
    </row>
    <row r="168" spans="2:9" ht="18.75" x14ac:dyDescent="0.3">
      <c r="B168" s="14"/>
      <c r="C168" s="57"/>
      <c r="D168" s="57"/>
      <c r="G168" s="58"/>
      <c r="H168" s="14"/>
      <c r="I168" s="14"/>
    </row>
    <row r="169" spans="2:9" ht="18.75" x14ac:dyDescent="0.3">
      <c r="B169" s="14"/>
      <c r="C169" s="57"/>
      <c r="D169" s="57"/>
      <c r="G169" s="58"/>
      <c r="H169" s="14"/>
      <c r="I169" s="14"/>
    </row>
    <row r="170" spans="2:9" ht="18.75" x14ac:dyDescent="0.3">
      <c r="B170" s="14"/>
      <c r="C170" s="57"/>
      <c r="D170" s="57"/>
      <c r="G170" s="58"/>
      <c r="H170" s="59"/>
      <c r="I170" s="14"/>
    </row>
    <row r="171" spans="2:9" ht="18.75" x14ac:dyDescent="0.3">
      <c r="B171" s="14"/>
      <c r="C171" s="57"/>
      <c r="D171" s="57"/>
      <c r="G171" s="58"/>
      <c r="H171" s="14"/>
      <c r="I171" s="14"/>
    </row>
    <row r="172" spans="2:9" ht="18.75" x14ac:dyDescent="0.3">
      <c r="B172" s="14"/>
      <c r="C172" s="57"/>
      <c r="D172" s="57"/>
      <c r="G172" s="58"/>
      <c r="H172" s="59"/>
      <c r="I172" s="14"/>
    </row>
    <row r="173" spans="2:9" ht="18.75" x14ac:dyDescent="0.3">
      <c r="B173" s="14"/>
      <c r="C173" s="57"/>
      <c r="D173" s="57"/>
      <c r="G173" s="58"/>
      <c r="H173" s="14"/>
      <c r="I173" s="14"/>
    </row>
    <row r="174" spans="2:9" ht="18.75" x14ac:dyDescent="0.3">
      <c r="B174" s="14"/>
      <c r="C174" s="57"/>
      <c r="D174" s="57"/>
      <c r="G174" s="58"/>
      <c r="H174" s="14"/>
      <c r="I174" s="14"/>
    </row>
    <row r="175" spans="2:9" ht="18.75" x14ac:dyDescent="0.3">
      <c r="B175" s="14"/>
      <c r="C175" s="57"/>
      <c r="D175" s="57"/>
      <c r="G175" s="58"/>
      <c r="H175" s="14"/>
      <c r="I175" s="14"/>
    </row>
    <row r="176" spans="2:9" ht="18.75" x14ac:dyDescent="0.3">
      <c r="B176" s="14"/>
      <c r="C176" s="57"/>
      <c r="D176" s="57"/>
      <c r="G176" s="58"/>
      <c r="H176" s="14"/>
      <c r="I176" s="14"/>
    </row>
    <row r="177" spans="2:9" ht="18.75" x14ac:dyDescent="0.3">
      <c r="B177" s="14"/>
      <c r="C177" s="57"/>
      <c r="D177" s="57"/>
      <c r="G177" s="58"/>
      <c r="H177" s="59"/>
      <c r="I177" s="14"/>
    </row>
    <row r="178" spans="2:9" ht="18.75" x14ac:dyDescent="0.3">
      <c r="B178" s="14"/>
      <c r="C178" s="57"/>
      <c r="D178" s="57"/>
      <c r="G178" s="58"/>
      <c r="H178" s="14"/>
      <c r="I178" s="14"/>
    </row>
    <row r="179" spans="2:9" ht="18.75" x14ac:dyDescent="0.3">
      <c r="B179" s="14"/>
      <c r="C179" s="57"/>
      <c r="D179" s="57"/>
      <c r="G179" s="58"/>
      <c r="H179" s="14"/>
      <c r="I179" s="14"/>
    </row>
    <row r="180" spans="2:9" ht="18.75" x14ac:dyDescent="0.3">
      <c r="B180" s="14"/>
      <c r="C180" s="57"/>
      <c r="D180" s="57"/>
      <c r="G180" s="58"/>
      <c r="H180" s="59"/>
      <c r="I180" s="14"/>
    </row>
    <row r="181" spans="2:9" ht="18.75" x14ac:dyDescent="0.3">
      <c r="B181" s="14"/>
      <c r="C181" s="57"/>
      <c r="D181" s="57"/>
      <c r="G181" s="58"/>
      <c r="H181" s="14"/>
      <c r="I181" s="14"/>
    </row>
    <row r="182" spans="2:9" ht="18.75" x14ac:dyDescent="0.3">
      <c r="B182" s="14"/>
      <c r="C182" s="57"/>
      <c r="D182" s="57"/>
      <c r="G182" s="58"/>
      <c r="H182" s="59"/>
      <c r="I182" s="14"/>
    </row>
    <row r="183" spans="2:9" ht="18.75" x14ac:dyDescent="0.3">
      <c r="B183" s="14"/>
      <c r="C183" s="57"/>
      <c r="D183" s="57"/>
      <c r="G183" s="58"/>
      <c r="H183" s="14"/>
      <c r="I183" s="14"/>
    </row>
    <row r="184" spans="2:9" ht="18.75" x14ac:dyDescent="0.3">
      <c r="B184" s="14"/>
      <c r="C184" s="57"/>
      <c r="D184" s="57"/>
      <c r="G184" s="58"/>
      <c r="H184" s="14"/>
      <c r="I184" s="14"/>
    </row>
    <row r="185" spans="2:9" ht="18.75" x14ac:dyDescent="0.3">
      <c r="B185" s="14"/>
      <c r="C185" s="57"/>
      <c r="D185" s="57"/>
      <c r="G185" s="58"/>
      <c r="H185" s="59"/>
      <c r="I185" s="14"/>
    </row>
    <row r="186" spans="2:9" ht="18.75" x14ac:dyDescent="0.3">
      <c r="B186" s="14"/>
      <c r="C186" s="57"/>
      <c r="D186" s="57"/>
      <c r="G186" s="58"/>
      <c r="H186" s="14"/>
      <c r="I186" s="14"/>
    </row>
    <row r="187" spans="2:9" ht="18.75" x14ac:dyDescent="0.3">
      <c r="B187" s="14"/>
      <c r="C187" s="57"/>
      <c r="D187" s="57"/>
      <c r="G187" s="58"/>
      <c r="H187" s="14"/>
      <c r="I187" s="14"/>
    </row>
    <row r="188" spans="2:9" ht="18.75" x14ac:dyDescent="0.3">
      <c r="B188" s="14"/>
      <c r="C188" s="57"/>
      <c r="D188" s="57"/>
      <c r="G188" s="58"/>
      <c r="H188" s="59"/>
      <c r="I188" s="14"/>
    </row>
    <row r="189" spans="2:9" ht="18.75" x14ac:dyDescent="0.3">
      <c r="B189" s="14"/>
      <c r="C189" s="57"/>
      <c r="D189" s="57"/>
      <c r="G189" s="58"/>
      <c r="H189" s="14"/>
      <c r="I189" s="14"/>
    </row>
    <row r="190" spans="2:9" ht="18.75" x14ac:dyDescent="0.3">
      <c r="B190" s="14"/>
      <c r="C190" s="57"/>
      <c r="D190" s="57"/>
      <c r="G190" s="58"/>
      <c r="H190" s="59"/>
      <c r="I190" s="14"/>
    </row>
    <row r="191" spans="2:9" ht="18.75" x14ac:dyDescent="0.3">
      <c r="B191" s="14"/>
      <c r="C191" s="57"/>
      <c r="D191" s="57"/>
      <c r="G191" s="58"/>
      <c r="H191" s="14"/>
      <c r="I191" s="14"/>
    </row>
    <row r="192" spans="2:9" ht="18.75" x14ac:dyDescent="0.3">
      <c r="B192" s="14"/>
      <c r="C192" s="57"/>
      <c r="D192" s="57"/>
      <c r="G192" s="58"/>
      <c r="H192" s="14"/>
      <c r="I192" s="14"/>
    </row>
    <row r="193" spans="2:9" ht="18.75" x14ac:dyDescent="0.3">
      <c r="B193" s="14"/>
      <c r="C193" s="57"/>
      <c r="D193" s="57"/>
      <c r="G193" s="58"/>
      <c r="H193" s="14"/>
      <c r="I193" s="14"/>
    </row>
    <row r="194" spans="2:9" ht="18.75" x14ac:dyDescent="0.3">
      <c r="B194" s="14"/>
      <c r="C194" s="57"/>
      <c r="D194" s="57"/>
      <c r="G194" s="58"/>
      <c r="H194" s="14"/>
      <c r="I194" s="14"/>
    </row>
    <row r="195" spans="2:9" ht="18.75" x14ac:dyDescent="0.3">
      <c r="B195" s="14"/>
      <c r="C195" s="57"/>
      <c r="D195" s="57"/>
      <c r="G195" s="58"/>
      <c r="H195" s="59"/>
      <c r="I195" s="14"/>
    </row>
    <row r="196" spans="2:9" ht="18.75" x14ac:dyDescent="0.3">
      <c r="B196" s="14"/>
      <c r="C196" s="57"/>
      <c r="D196" s="57"/>
      <c r="G196" s="58"/>
      <c r="H196" s="14"/>
      <c r="I196" s="14"/>
    </row>
    <row r="197" spans="2:9" ht="18.75" x14ac:dyDescent="0.3">
      <c r="B197" s="14"/>
      <c r="C197" s="57"/>
      <c r="D197" s="57"/>
      <c r="G197" s="58"/>
      <c r="H197" s="14"/>
      <c r="I197" s="14"/>
    </row>
    <row r="198" spans="2:9" ht="18.75" x14ac:dyDescent="0.3">
      <c r="B198" s="14"/>
      <c r="C198" s="57"/>
      <c r="D198" s="57"/>
      <c r="G198" s="58"/>
      <c r="H198" s="59"/>
      <c r="I198" s="14"/>
    </row>
    <row r="199" spans="2:9" ht="18.75" x14ac:dyDescent="0.3">
      <c r="B199" s="14"/>
      <c r="C199" s="57"/>
      <c r="D199" s="57"/>
      <c r="G199" s="58"/>
      <c r="H199" s="14"/>
      <c r="I199" s="14"/>
    </row>
    <row r="200" spans="2:9" ht="18.75" x14ac:dyDescent="0.3">
      <c r="B200" s="14"/>
      <c r="C200" s="57"/>
      <c r="D200" s="57"/>
      <c r="G200" s="58"/>
      <c r="H200" s="59"/>
      <c r="I200" s="14"/>
    </row>
    <row r="201" spans="2:9" ht="18.75" x14ac:dyDescent="0.3">
      <c r="B201" s="14"/>
      <c r="C201" s="57"/>
      <c r="D201" s="57"/>
      <c r="G201" s="58"/>
      <c r="H201" s="14"/>
      <c r="I201" s="14"/>
    </row>
    <row r="202" spans="2:9" ht="18.75" x14ac:dyDescent="0.3">
      <c r="B202" s="14"/>
      <c r="C202" s="57"/>
      <c r="D202" s="57"/>
      <c r="G202" s="58"/>
      <c r="H202" s="14"/>
      <c r="I202" s="14"/>
    </row>
    <row r="203" spans="2:9" ht="18.75" x14ac:dyDescent="0.3">
      <c r="B203" s="14"/>
      <c r="C203" s="57"/>
      <c r="D203" s="57"/>
      <c r="G203" s="58"/>
      <c r="H203" s="59"/>
      <c r="I203" s="14"/>
    </row>
    <row r="204" spans="2:9" ht="18.75" x14ac:dyDescent="0.3">
      <c r="B204" s="14"/>
      <c r="C204" s="57"/>
      <c r="D204" s="57"/>
      <c r="G204" s="58"/>
      <c r="H204" s="14"/>
      <c r="I204" s="14"/>
    </row>
    <row r="205" spans="2:9" ht="18.75" x14ac:dyDescent="0.3">
      <c r="B205" s="14"/>
      <c r="C205" s="57"/>
      <c r="D205" s="57"/>
      <c r="G205" s="58"/>
      <c r="H205" s="14"/>
      <c r="I205" s="14"/>
    </row>
    <row r="206" spans="2:9" ht="18.75" x14ac:dyDescent="0.3">
      <c r="B206" s="14"/>
      <c r="C206" s="57"/>
      <c r="D206" s="57"/>
      <c r="G206" s="58"/>
      <c r="H206" s="59"/>
      <c r="I206" s="14"/>
    </row>
    <row r="207" spans="2:9" ht="18.75" x14ac:dyDescent="0.3">
      <c r="B207" s="14"/>
      <c r="C207" s="57"/>
      <c r="D207" s="57"/>
      <c r="G207" s="58"/>
      <c r="H207" s="14"/>
      <c r="I207" s="14"/>
    </row>
    <row r="208" spans="2:9" ht="18.75" x14ac:dyDescent="0.3">
      <c r="C208" s="57"/>
      <c r="D208" s="57"/>
      <c r="G208" s="58"/>
    </row>
    <row r="210" spans="8:8" x14ac:dyDescent="0.25">
      <c r="H210" s="59"/>
    </row>
    <row r="213" spans="8:8" x14ac:dyDescent="0.25">
      <c r="H213" s="59"/>
    </row>
    <row r="216" spans="8:8" x14ac:dyDescent="0.25">
      <c r="H216" s="59"/>
    </row>
    <row r="220" spans="8:8" x14ac:dyDescent="0.25">
      <c r="H220" s="59"/>
    </row>
    <row r="223" spans="8:8" x14ac:dyDescent="0.25">
      <c r="H223" s="59"/>
    </row>
    <row r="226" spans="8:8" x14ac:dyDescent="0.25">
      <c r="H226" s="59"/>
    </row>
    <row r="228" spans="8:8" x14ac:dyDescent="0.25">
      <c r="H228" s="59"/>
    </row>
    <row r="231" spans="8:8" x14ac:dyDescent="0.25">
      <c r="H231" s="59"/>
    </row>
    <row r="234" spans="8:8" x14ac:dyDescent="0.25">
      <c r="H234" s="59"/>
    </row>
    <row r="236" spans="8:8" x14ac:dyDescent="0.25">
      <c r="H236" s="59"/>
    </row>
    <row r="239" spans="8:8" x14ac:dyDescent="0.25">
      <c r="H239" s="59"/>
    </row>
    <row r="242" spans="8:8" x14ac:dyDescent="0.25">
      <c r="H242" s="59"/>
    </row>
    <row r="244" spans="8:8" x14ac:dyDescent="0.25">
      <c r="H244" s="59"/>
    </row>
    <row r="247" spans="8:8" x14ac:dyDescent="0.25">
      <c r="H247" s="59"/>
    </row>
    <row r="250" spans="8:8" x14ac:dyDescent="0.25">
      <c r="H250" s="59"/>
    </row>
    <row r="254" spans="8:8" x14ac:dyDescent="0.25">
      <c r="H254" s="59"/>
    </row>
    <row r="258" spans="8:8" x14ac:dyDescent="0.25">
      <c r="H258" s="59"/>
    </row>
    <row r="262" spans="8:8" x14ac:dyDescent="0.25">
      <c r="H262" s="59"/>
    </row>
    <row r="264" spans="8:8" x14ac:dyDescent="0.25">
      <c r="H264" s="59"/>
    </row>
    <row r="268" spans="8:8" x14ac:dyDescent="0.25">
      <c r="H268" s="59"/>
    </row>
    <row r="270" spans="8:8" x14ac:dyDescent="0.25">
      <c r="H270" s="59"/>
    </row>
    <row r="275" spans="8:8" x14ac:dyDescent="0.25">
      <c r="H275" s="59"/>
    </row>
    <row r="278" spans="8:8" x14ac:dyDescent="0.25">
      <c r="H278" s="59"/>
    </row>
    <row r="288" spans="8:8" x14ac:dyDescent="0.25">
      <c r="H288" s="59"/>
    </row>
    <row r="292" spans="8:8" x14ac:dyDescent="0.25">
      <c r="H292" s="59"/>
    </row>
    <row r="296" spans="8:8" x14ac:dyDescent="0.25">
      <c r="H296" s="59"/>
    </row>
    <row r="299" spans="8:8" x14ac:dyDescent="0.25">
      <c r="H299" s="59"/>
    </row>
    <row r="303" spans="8:8" x14ac:dyDescent="0.25">
      <c r="H303" s="59"/>
    </row>
    <row r="306" spans="8:8" x14ac:dyDescent="0.25">
      <c r="H306" s="59"/>
    </row>
    <row r="311" spans="8:8" x14ac:dyDescent="0.25">
      <c r="H311" s="59"/>
    </row>
    <row r="314" spans="8:8" x14ac:dyDescent="0.25">
      <c r="H314" s="59"/>
    </row>
    <row r="320" spans="8:8" x14ac:dyDescent="0.25">
      <c r="H320" s="59"/>
    </row>
    <row r="323" spans="8:8" x14ac:dyDescent="0.25">
      <c r="H323" s="59"/>
    </row>
    <row r="327" spans="8:8" x14ac:dyDescent="0.25">
      <c r="H327" s="59"/>
    </row>
    <row r="332" spans="8:8" x14ac:dyDescent="0.25">
      <c r="H332" s="59"/>
    </row>
    <row r="339" spans="8:8" x14ac:dyDescent="0.25">
      <c r="H339" s="59"/>
    </row>
    <row r="341" spans="8:8" x14ac:dyDescent="0.25">
      <c r="H341" s="59"/>
    </row>
    <row r="344" spans="8:8" x14ac:dyDescent="0.25">
      <c r="H344" s="59"/>
    </row>
    <row r="347" spans="8:8" x14ac:dyDescent="0.25">
      <c r="H347" s="59"/>
    </row>
    <row r="351" spans="8:8" x14ac:dyDescent="0.25">
      <c r="H351" s="59"/>
    </row>
    <row r="353" spans="8:8" x14ac:dyDescent="0.25">
      <c r="H353" s="59"/>
    </row>
    <row r="358" spans="8:8" x14ac:dyDescent="0.25">
      <c r="H358" s="59"/>
    </row>
    <row r="361" spans="8:8" x14ac:dyDescent="0.25">
      <c r="H361" s="59"/>
    </row>
    <row r="363" spans="8:8" x14ac:dyDescent="0.25">
      <c r="H363" s="59"/>
    </row>
    <row r="366" spans="8:8" x14ac:dyDescent="0.25">
      <c r="H366" s="59"/>
    </row>
    <row r="369" spans="8:8" x14ac:dyDescent="0.25">
      <c r="H369" s="59"/>
    </row>
    <row r="372" spans="8:8" x14ac:dyDescent="0.25">
      <c r="H372" s="59"/>
    </row>
    <row r="376" spans="8:8" x14ac:dyDescent="0.25">
      <c r="H376" s="59"/>
    </row>
    <row r="379" spans="8:8" x14ac:dyDescent="0.25">
      <c r="H379" s="59"/>
    </row>
    <row r="383" spans="8:8" x14ac:dyDescent="0.25">
      <c r="H383" s="59"/>
    </row>
    <row r="387" spans="8:8" x14ac:dyDescent="0.25">
      <c r="H387" s="59"/>
    </row>
    <row r="391" spans="8:8" x14ac:dyDescent="0.25">
      <c r="H391" s="59"/>
    </row>
    <row r="395" spans="8:8" x14ac:dyDescent="0.25">
      <c r="H395" s="59"/>
    </row>
    <row r="400" spans="8:8" x14ac:dyDescent="0.25">
      <c r="H400" s="59"/>
    </row>
    <row r="404" spans="8:8" x14ac:dyDescent="0.25">
      <c r="H404" s="59"/>
    </row>
    <row r="407" spans="8:8" x14ac:dyDescent="0.25">
      <c r="H407" s="59"/>
    </row>
    <row r="411" spans="8:8" x14ac:dyDescent="0.25">
      <c r="H411" s="59"/>
    </row>
    <row r="414" spans="8:8" x14ac:dyDescent="0.25">
      <c r="H414" s="59"/>
    </row>
    <row r="420" spans="8:8" x14ac:dyDescent="0.25">
      <c r="H420" s="59"/>
    </row>
    <row r="423" spans="8:8" x14ac:dyDescent="0.25">
      <c r="H423" s="59"/>
    </row>
    <row r="427" spans="8:8" x14ac:dyDescent="0.25">
      <c r="H427" s="59"/>
    </row>
    <row r="429" spans="8:8" x14ac:dyDescent="0.25">
      <c r="H429" s="59"/>
    </row>
    <row r="433" spans="8:8" x14ac:dyDescent="0.25">
      <c r="H433" s="59"/>
    </row>
    <row r="438" spans="8:8" x14ac:dyDescent="0.25">
      <c r="H438" s="59"/>
    </row>
    <row r="445" spans="8:8" x14ac:dyDescent="0.25">
      <c r="H445" s="59"/>
    </row>
    <row r="452" spans="8:8" x14ac:dyDescent="0.25">
      <c r="H452" s="59"/>
    </row>
    <row r="465" spans="8:8" x14ac:dyDescent="0.25">
      <c r="H465" s="59"/>
    </row>
    <row r="469" spans="8:8" x14ac:dyDescent="0.25">
      <c r="H469" s="59"/>
    </row>
    <row r="473" spans="8:8" x14ac:dyDescent="0.25">
      <c r="H473" s="59"/>
    </row>
    <row r="476" spans="8:8" x14ac:dyDescent="0.25">
      <c r="H476" s="59"/>
    </row>
    <row r="481" spans="8:8" x14ac:dyDescent="0.25">
      <c r="H481" s="59"/>
    </row>
    <row r="485" spans="8:8" x14ac:dyDescent="0.25">
      <c r="H485" s="59"/>
    </row>
    <row r="492" spans="8:8" x14ac:dyDescent="0.25">
      <c r="H492" s="59"/>
    </row>
    <row r="499" spans="8:8" x14ac:dyDescent="0.25">
      <c r="H499" s="59"/>
    </row>
    <row r="502" spans="8:8" x14ac:dyDescent="0.25">
      <c r="H502" s="59"/>
    </row>
    <row r="510" spans="8:8" x14ac:dyDescent="0.25">
      <c r="H510" s="59"/>
    </row>
    <row r="513" spans="8:8" x14ac:dyDescent="0.25">
      <c r="H513" s="59"/>
    </row>
    <row r="516" spans="8:8" x14ac:dyDescent="0.25">
      <c r="H516" s="59"/>
    </row>
    <row r="519" spans="8:8" x14ac:dyDescent="0.25">
      <c r="H519" s="59"/>
    </row>
    <row r="522" spans="8:8" x14ac:dyDescent="0.25">
      <c r="H522" s="59"/>
    </row>
    <row r="525" spans="8:8" x14ac:dyDescent="0.25">
      <c r="H525" s="59"/>
    </row>
    <row r="529" spans="8:8" x14ac:dyDescent="0.25">
      <c r="H529" s="59"/>
    </row>
    <row r="532" spans="8:8" x14ac:dyDescent="0.25">
      <c r="H532" s="59"/>
    </row>
    <row r="538" spans="8:8" x14ac:dyDescent="0.25">
      <c r="H538" s="59"/>
    </row>
    <row r="540" spans="8:8" x14ac:dyDescent="0.25">
      <c r="H540" s="59"/>
    </row>
    <row r="543" spans="8:8" x14ac:dyDescent="0.25">
      <c r="H543" s="59"/>
    </row>
    <row r="546" spans="8:8" x14ac:dyDescent="0.25">
      <c r="H546" s="59"/>
    </row>
    <row r="550" spans="8:8" x14ac:dyDescent="0.25">
      <c r="H550" s="59"/>
    </row>
    <row r="553" spans="8:8" x14ac:dyDescent="0.25">
      <c r="H553" s="59"/>
    </row>
    <row r="556" spans="8:8" x14ac:dyDescent="0.25">
      <c r="H556" s="59"/>
    </row>
    <row r="564" spans="8:8" x14ac:dyDescent="0.25">
      <c r="H564" s="59"/>
    </row>
    <row r="567" spans="8:8" x14ac:dyDescent="0.25">
      <c r="H567" s="59"/>
    </row>
    <row r="570" spans="8:8" x14ac:dyDescent="0.25">
      <c r="H570" s="59"/>
    </row>
    <row r="581" spans="8:8" x14ac:dyDescent="0.25">
      <c r="H581" s="59"/>
    </row>
    <row r="584" spans="8:8" x14ac:dyDescent="0.25">
      <c r="H584" s="59"/>
    </row>
    <row r="587" spans="8:8" x14ac:dyDescent="0.25">
      <c r="H587" s="59"/>
    </row>
    <row r="595" spans="8:8" x14ac:dyDescent="0.25">
      <c r="H595" s="59"/>
    </row>
    <row r="598" spans="8:8" x14ac:dyDescent="0.25">
      <c r="H598" s="59"/>
    </row>
    <row r="601" spans="8:8" x14ac:dyDescent="0.25">
      <c r="H601" s="59"/>
    </row>
    <row r="605" spans="8:8" x14ac:dyDescent="0.25">
      <c r="H605" s="59"/>
    </row>
    <row r="609" spans="8:8" x14ac:dyDescent="0.25">
      <c r="H609" s="59"/>
    </row>
    <row r="625" spans="8:8" x14ac:dyDescent="0.25">
      <c r="H625" s="59"/>
    </row>
    <row r="634" spans="8:8" x14ac:dyDescent="0.25">
      <c r="H634" s="59"/>
    </row>
    <row r="635" spans="8:8" x14ac:dyDescent="0.25">
      <c r="H635" s="59"/>
    </row>
    <row r="636" spans="8:8" x14ac:dyDescent="0.25">
      <c r="H636" s="59"/>
    </row>
    <row r="637" spans="8:8" x14ac:dyDescent="0.25">
      <c r="H637" s="59"/>
    </row>
    <row r="638" spans="8:8" x14ac:dyDescent="0.25">
      <c r="H638" s="59"/>
    </row>
    <row r="639" spans="8:8" x14ac:dyDescent="0.25">
      <c r="H639" s="59"/>
    </row>
    <row r="640" spans="8:8" x14ac:dyDescent="0.25">
      <c r="H640" s="59"/>
    </row>
    <row r="641" spans="8:8" x14ac:dyDescent="0.25">
      <c r="H641" s="59"/>
    </row>
    <row r="649" spans="8:8" x14ac:dyDescent="0.25">
      <c r="H649" s="59"/>
    </row>
    <row r="652" spans="8:8" x14ac:dyDescent="0.25">
      <c r="H652" s="59"/>
    </row>
    <row r="655" spans="8:8" x14ac:dyDescent="0.25">
      <c r="H655" s="59"/>
    </row>
    <row r="663" spans="8:8" x14ac:dyDescent="0.25">
      <c r="H663" s="59"/>
    </row>
    <row r="666" spans="8:8" x14ac:dyDescent="0.25">
      <c r="H666" s="59"/>
    </row>
    <row r="669" spans="8:8" x14ac:dyDescent="0.25">
      <c r="H669" s="59"/>
    </row>
    <row r="677" spans="8:8" x14ac:dyDescent="0.25">
      <c r="H677" s="59"/>
    </row>
    <row r="680" spans="8:8" x14ac:dyDescent="0.25">
      <c r="H680" s="59"/>
    </row>
    <row r="686" spans="8:8" x14ac:dyDescent="0.25">
      <c r="H686" s="59"/>
    </row>
    <row r="697" spans="8:8" x14ac:dyDescent="0.25">
      <c r="H697" s="59"/>
    </row>
    <row r="700" spans="8:8" x14ac:dyDescent="0.25">
      <c r="H700" s="59"/>
    </row>
    <row r="712" spans="8:8" x14ac:dyDescent="0.25">
      <c r="H712" s="59"/>
    </row>
    <row r="715" spans="8:8" x14ac:dyDescent="0.25">
      <c r="H715" s="59"/>
    </row>
    <row r="725" spans="8:8" x14ac:dyDescent="0.25">
      <c r="H725" s="59"/>
    </row>
    <row r="728" spans="8:8" x14ac:dyDescent="0.25">
      <c r="H728" s="59"/>
    </row>
    <row r="736" spans="8:8" x14ac:dyDescent="0.25">
      <c r="H736" s="59"/>
    </row>
    <row r="739" spans="8:8" x14ac:dyDescent="0.25">
      <c r="H739" s="59"/>
    </row>
    <row r="744" spans="8:8" x14ac:dyDescent="0.25">
      <c r="H744" s="59"/>
    </row>
    <row r="748" spans="8:8" x14ac:dyDescent="0.25">
      <c r="H748" s="59"/>
    </row>
    <row r="751" spans="8:8" x14ac:dyDescent="0.25">
      <c r="H751" s="59"/>
    </row>
    <row r="756" spans="8:8" x14ac:dyDescent="0.25">
      <c r="H756" s="59"/>
    </row>
    <row r="760" spans="8:8" x14ac:dyDescent="0.25">
      <c r="H760" s="59"/>
    </row>
    <row r="762" spans="8:8" x14ac:dyDescent="0.25">
      <c r="H762" s="59"/>
    </row>
    <row r="766" spans="8:8" x14ac:dyDescent="0.25">
      <c r="H766" s="59"/>
    </row>
    <row r="770" spans="8:8" x14ac:dyDescent="0.25">
      <c r="H770" s="59"/>
    </row>
    <row r="774" spans="8:8" x14ac:dyDescent="0.25">
      <c r="H774" s="59"/>
    </row>
    <row r="776" spans="8:8" x14ac:dyDescent="0.25">
      <c r="H776" s="59"/>
    </row>
    <row r="779" spans="8:8" x14ac:dyDescent="0.25">
      <c r="H779" s="59"/>
    </row>
    <row r="783" spans="8:8" x14ac:dyDescent="0.25">
      <c r="H783" s="59"/>
    </row>
    <row r="789" spans="8:8" x14ac:dyDescent="0.25">
      <c r="H789" s="59"/>
    </row>
    <row r="792" spans="8:8" x14ac:dyDescent="0.25">
      <c r="H792" s="59"/>
    </row>
    <row r="802" spans="8:8" x14ac:dyDescent="0.25">
      <c r="H802" s="59"/>
    </row>
    <row r="805" spans="8:8" x14ac:dyDescent="0.25">
      <c r="H805" s="59"/>
    </row>
    <row r="820" spans="8:8" x14ac:dyDescent="0.25">
      <c r="H820" s="59"/>
    </row>
    <row r="830" spans="8:8" x14ac:dyDescent="0.25">
      <c r="H830" s="59"/>
    </row>
    <row r="835" spans="8:8" x14ac:dyDescent="0.25">
      <c r="H835" s="59"/>
    </row>
    <row r="846" spans="8:8" x14ac:dyDescent="0.25">
      <c r="H846" s="59"/>
    </row>
    <row r="849" spans="8:8" x14ac:dyDescent="0.25">
      <c r="H849" s="59"/>
    </row>
    <row r="861" spans="8:8" x14ac:dyDescent="0.25">
      <c r="H861" s="59"/>
    </row>
    <row r="866" spans="8:8" x14ac:dyDescent="0.25">
      <c r="H866" s="59"/>
    </row>
    <row r="868" spans="8:8" x14ac:dyDescent="0.25">
      <c r="H868" s="59"/>
    </row>
    <row r="873" spans="8:8" x14ac:dyDescent="0.25">
      <c r="H873" s="59"/>
    </row>
    <row r="883" spans="8:8" x14ac:dyDescent="0.25">
      <c r="H883" s="59"/>
    </row>
    <row r="887" spans="8:8" x14ac:dyDescent="0.25">
      <c r="H887" s="59"/>
    </row>
    <row r="889" spans="8:8" x14ac:dyDescent="0.25">
      <c r="H889" s="59"/>
    </row>
    <row r="892" spans="8:8" x14ac:dyDescent="0.25">
      <c r="H892" s="59"/>
    </row>
    <row r="895" spans="8:8" x14ac:dyDescent="0.25">
      <c r="H895" s="59"/>
    </row>
    <row r="897" spans="8:8" x14ac:dyDescent="0.25">
      <c r="H897" s="59"/>
    </row>
    <row r="904" spans="8:8" x14ac:dyDescent="0.25">
      <c r="H904" s="59"/>
    </row>
    <row r="913" spans="8:8" x14ac:dyDescent="0.25">
      <c r="H913" s="59"/>
    </row>
    <row r="915" spans="8:8" x14ac:dyDescent="0.25">
      <c r="H915" s="59"/>
    </row>
    <row r="918" spans="8:8" x14ac:dyDescent="0.25">
      <c r="H918" s="59"/>
    </row>
    <row r="922" spans="8:8" x14ac:dyDescent="0.25">
      <c r="H922" s="59"/>
    </row>
    <row r="925" spans="8:8" x14ac:dyDescent="0.25">
      <c r="H925" s="59"/>
    </row>
    <row r="928" spans="8:8" x14ac:dyDescent="0.25">
      <c r="H928" s="59"/>
    </row>
    <row r="931" spans="8:8" x14ac:dyDescent="0.25">
      <c r="H931" s="59"/>
    </row>
    <row r="934" spans="8:8" x14ac:dyDescent="0.25">
      <c r="H934" s="59"/>
    </row>
    <row r="937" spans="8:8" x14ac:dyDescent="0.25">
      <c r="H937" s="59"/>
    </row>
    <row r="940" spans="8:8" x14ac:dyDescent="0.25">
      <c r="H940" s="59"/>
    </row>
    <row r="943" spans="8:8" x14ac:dyDescent="0.25">
      <c r="H943" s="59"/>
    </row>
    <row r="946" spans="8:8" x14ac:dyDescent="0.25">
      <c r="H946" s="59"/>
    </row>
    <row r="951" spans="8:8" x14ac:dyDescent="0.25">
      <c r="H951" s="59"/>
    </row>
    <row r="954" spans="8:8" x14ac:dyDescent="0.25">
      <c r="H954" s="59"/>
    </row>
    <row r="960" spans="8:8" x14ac:dyDescent="0.25">
      <c r="H960" s="59"/>
    </row>
    <row r="963" spans="8:8" x14ac:dyDescent="0.25">
      <c r="H963" s="59"/>
    </row>
    <row r="969" spans="8:8" x14ac:dyDescent="0.25">
      <c r="H969" s="59"/>
    </row>
    <row r="972" spans="8:8" x14ac:dyDescent="0.25">
      <c r="H972" s="59"/>
    </row>
    <row r="977" spans="8:8" x14ac:dyDescent="0.25">
      <c r="H977" s="59"/>
    </row>
    <row r="981" spans="8:8" x14ac:dyDescent="0.25">
      <c r="H981" s="59"/>
    </row>
    <row r="985" spans="8:8" x14ac:dyDescent="0.25">
      <c r="H985" s="59"/>
    </row>
    <row r="988" spans="8:8" x14ac:dyDescent="0.25">
      <c r="H988" s="59"/>
    </row>
    <row r="992" spans="8:8" x14ac:dyDescent="0.25">
      <c r="H992" s="59"/>
    </row>
    <row r="995" spans="8:8" x14ac:dyDescent="0.25">
      <c r="H995" s="59"/>
    </row>
    <row r="1001" spans="8:8" x14ac:dyDescent="0.25">
      <c r="H1001" s="59"/>
    </row>
    <row r="1003" spans="8:8" x14ac:dyDescent="0.25">
      <c r="H1003" s="59"/>
    </row>
    <row r="1006" spans="8:8" x14ac:dyDescent="0.25">
      <c r="H1006" s="59"/>
    </row>
    <row r="1009" spans="8:8" x14ac:dyDescent="0.25">
      <c r="H1009" s="59"/>
    </row>
    <row r="1017" spans="8:8" x14ac:dyDescent="0.25">
      <c r="H1017" s="59"/>
    </row>
  </sheetData>
  <sheetProtection insertColumns="0" insertRows="0" deleteColumns="0" deleteRows="0" sort="0" autoFilter="0" pivotTables="0"/>
  <autoFilter ref="A1:Q144" xr:uid="{0BE4516C-5359-4DE0-BEF4-15FDE1133E4D}">
    <sortState ref="A2:Q144">
      <sortCondition ref="C1:C144"/>
    </sortState>
  </autoFilter>
  <sortState ref="A21:Q208">
    <sortCondition ref="G1"/>
  </sortState>
  <printOptions horizontalCentered="1"/>
  <pageMargins left="0.7" right="0.7" top="0.75" bottom="0.75" header="0.3" footer="0.3"/>
  <pageSetup scale="58" fitToHeight="0" orientation="landscape" r:id="rId1"/>
  <headerFooter>
    <oddFooter>&amp;RPage &amp;P</oddFooter>
  </headerFooter>
  <rowBreaks count="3" manualBreakCount="3">
    <brk id="5" min="2" max="16" man="1"/>
    <brk id="44" min="2" max="16" man="1"/>
    <brk id="60" min="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L115"/>
  <sheetViews>
    <sheetView zoomScaleNormal="100" workbookViewId="0"/>
  </sheetViews>
  <sheetFormatPr defaultRowHeight="15" x14ac:dyDescent="0.25"/>
  <sheetData>
    <row r="1" spans="1:12" x14ac:dyDescent="0.25">
      <c r="A1" s="43"/>
      <c r="B1" s="43"/>
      <c r="C1" s="43"/>
      <c r="D1" s="43"/>
      <c r="E1" s="43"/>
      <c r="F1" s="43"/>
      <c r="G1" s="43"/>
      <c r="H1" s="43"/>
      <c r="I1" s="43"/>
      <c r="J1" s="43"/>
      <c r="K1" s="43"/>
      <c r="L1" s="43"/>
    </row>
    <row r="2" spans="1:12" ht="18.75" x14ac:dyDescent="0.3">
      <c r="A2" s="44" t="s">
        <v>15</v>
      </c>
      <c r="B2" s="45"/>
      <c r="C2" s="43"/>
      <c r="D2" s="43"/>
      <c r="E2" s="43"/>
      <c r="F2" s="43"/>
      <c r="G2" s="43"/>
      <c r="H2" s="43"/>
      <c r="I2" s="43"/>
      <c r="J2" s="43"/>
      <c r="K2" s="43"/>
      <c r="L2" s="43"/>
    </row>
    <row r="3" spans="1:12" ht="30.6" customHeight="1" x14ac:dyDescent="0.25">
      <c r="A3" s="46">
        <v>1</v>
      </c>
      <c r="B3" s="47" t="s">
        <v>20</v>
      </c>
      <c r="C3" s="43"/>
      <c r="D3" s="43"/>
      <c r="E3" s="43"/>
      <c r="F3" s="43"/>
      <c r="G3" s="43"/>
      <c r="H3" s="43"/>
      <c r="I3" s="43"/>
      <c r="J3" s="43"/>
      <c r="K3" s="43"/>
      <c r="L3" s="43"/>
    </row>
    <row r="4" spans="1:12" ht="15.75" x14ac:dyDescent="0.25">
      <c r="A4" s="46">
        <v>2</v>
      </c>
      <c r="B4" s="47" t="s">
        <v>20</v>
      </c>
      <c r="C4" s="43"/>
      <c r="D4" s="43"/>
      <c r="E4" s="43"/>
      <c r="F4" s="43"/>
      <c r="G4" s="43"/>
      <c r="H4" s="43"/>
      <c r="I4" s="43"/>
      <c r="J4" s="43"/>
      <c r="K4" s="43"/>
      <c r="L4" s="43"/>
    </row>
    <row r="5" spans="1:12" ht="15.75" x14ac:dyDescent="0.25">
      <c r="A5" s="46">
        <v>3</v>
      </c>
      <c r="B5" s="47" t="s">
        <v>21</v>
      </c>
      <c r="C5" s="43"/>
      <c r="D5" s="43"/>
      <c r="E5" s="43"/>
      <c r="F5" s="43"/>
      <c r="G5" s="43"/>
      <c r="H5" s="43"/>
      <c r="I5" s="43"/>
      <c r="J5" s="43"/>
      <c r="K5" s="43"/>
      <c r="L5" s="43"/>
    </row>
    <row r="6" spans="1:12" ht="15.75" x14ac:dyDescent="0.25">
      <c r="A6" s="46">
        <v>4</v>
      </c>
      <c r="B6" s="47" t="s">
        <v>22</v>
      </c>
      <c r="C6" s="43"/>
      <c r="D6" s="43"/>
      <c r="E6" s="43"/>
      <c r="F6" s="43"/>
      <c r="G6" s="43"/>
      <c r="H6" s="43"/>
      <c r="I6" s="43"/>
      <c r="J6" s="43"/>
      <c r="K6" s="43"/>
      <c r="L6" s="43"/>
    </row>
    <row r="7" spans="1:12" ht="15.75" x14ac:dyDescent="0.25">
      <c r="A7" s="46">
        <v>5</v>
      </c>
      <c r="B7" s="47" t="s">
        <v>23</v>
      </c>
      <c r="C7" s="43"/>
      <c r="D7" s="43"/>
      <c r="E7" s="43"/>
      <c r="F7" s="43"/>
      <c r="G7" s="43"/>
      <c r="H7" s="43"/>
      <c r="I7" s="43"/>
      <c r="J7" s="43"/>
      <c r="K7" s="43"/>
      <c r="L7" s="43"/>
    </row>
    <row r="8" spans="1:12" ht="15.75" x14ac:dyDescent="0.25">
      <c r="A8" s="46">
        <v>6</v>
      </c>
      <c r="B8" s="47" t="s">
        <v>24</v>
      </c>
      <c r="C8" s="43"/>
      <c r="D8" s="43"/>
      <c r="E8" s="43"/>
      <c r="F8" s="43"/>
      <c r="G8" s="43"/>
      <c r="H8" s="43"/>
      <c r="I8" s="43"/>
      <c r="J8" s="43"/>
      <c r="K8" s="43"/>
      <c r="L8" s="43"/>
    </row>
    <row r="9" spans="1:12" ht="15.75" x14ac:dyDescent="0.25">
      <c r="A9" s="46">
        <v>7</v>
      </c>
      <c r="B9" s="47" t="s">
        <v>238</v>
      </c>
      <c r="C9" s="43"/>
      <c r="D9" s="43"/>
      <c r="E9" s="43"/>
      <c r="F9" s="43"/>
      <c r="G9" s="43"/>
      <c r="H9" s="43"/>
      <c r="I9" s="43"/>
      <c r="J9" s="43"/>
      <c r="K9" s="43"/>
      <c r="L9" s="43"/>
    </row>
    <row r="10" spans="1:12" ht="15.75" x14ac:dyDescent="0.25">
      <c r="A10" s="46">
        <v>8</v>
      </c>
      <c r="B10" s="47" t="s">
        <v>240</v>
      </c>
      <c r="C10" s="43"/>
      <c r="D10" s="43"/>
      <c r="E10" s="43"/>
      <c r="F10" s="43"/>
      <c r="G10" s="43"/>
      <c r="H10" s="43"/>
      <c r="I10" s="43"/>
      <c r="J10" s="43"/>
      <c r="K10" s="43"/>
      <c r="L10" s="43"/>
    </row>
    <row r="11" spans="1:12" ht="15.75" x14ac:dyDescent="0.25">
      <c r="A11" s="46">
        <v>9</v>
      </c>
      <c r="B11" s="47" t="s">
        <v>242</v>
      </c>
      <c r="C11" s="43"/>
      <c r="D11" s="43"/>
      <c r="E11" s="43"/>
      <c r="F11" s="43"/>
      <c r="G11" s="43"/>
      <c r="H11" s="43"/>
      <c r="I11" s="43"/>
      <c r="J11" s="43"/>
      <c r="K11" s="43"/>
      <c r="L11" s="43"/>
    </row>
    <row r="12" spans="1:12" ht="15.75" x14ac:dyDescent="0.25">
      <c r="A12" s="46">
        <v>10</v>
      </c>
      <c r="B12" s="47" t="s">
        <v>243</v>
      </c>
      <c r="C12" s="43"/>
      <c r="D12" s="43"/>
      <c r="E12" s="43"/>
      <c r="F12" s="43"/>
      <c r="G12" s="43"/>
      <c r="H12" s="43"/>
      <c r="I12" s="43"/>
      <c r="J12" s="43"/>
      <c r="K12" s="43"/>
      <c r="L12" s="43"/>
    </row>
    <row r="13" spans="1:12" ht="15.75" x14ac:dyDescent="0.25">
      <c r="A13" s="46">
        <v>11</v>
      </c>
      <c r="B13" s="47" t="s">
        <v>244</v>
      </c>
      <c r="C13" s="43"/>
      <c r="D13" s="43"/>
      <c r="E13" s="43"/>
      <c r="F13" s="43"/>
      <c r="G13" s="43"/>
      <c r="H13" s="43"/>
      <c r="I13" s="43"/>
      <c r="J13" s="43"/>
      <c r="K13" s="43"/>
      <c r="L13" s="43"/>
    </row>
    <row r="14" spans="1:12" ht="15.75" x14ac:dyDescent="0.25">
      <c r="A14" s="46">
        <v>12</v>
      </c>
      <c r="B14" s="47" t="s">
        <v>245</v>
      </c>
      <c r="C14" s="43"/>
      <c r="D14" s="43"/>
      <c r="E14" s="43"/>
      <c r="F14" s="43"/>
      <c r="G14" s="43"/>
      <c r="H14" s="43"/>
      <c r="I14" s="43"/>
      <c r="J14" s="43"/>
      <c r="K14" s="43"/>
      <c r="L14" s="43"/>
    </row>
    <row r="15" spans="1:12" ht="15.75" x14ac:dyDescent="0.25">
      <c r="A15" s="46">
        <v>13</v>
      </c>
      <c r="B15" s="47" t="s">
        <v>246</v>
      </c>
      <c r="C15" s="43"/>
      <c r="D15" s="43"/>
      <c r="E15" s="43"/>
      <c r="F15" s="43"/>
      <c r="G15" s="43"/>
      <c r="H15" s="43"/>
      <c r="I15" s="43"/>
      <c r="J15" s="43"/>
      <c r="K15" s="43"/>
      <c r="L15" s="43"/>
    </row>
    <row r="16" spans="1:12" ht="15.75" x14ac:dyDescent="0.25">
      <c r="A16" s="46">
        <v>14</v>
      </c>
      <c r="B16" s="47" t="s">
        <v>248</v>
      </c>
      <c r="C16" s="43"/>
      <c r="D16" s="43"/>
      <c r="E16" s="43"/>
      <c r="F16" s="43"/>
      <c r="G16" s="43"/>
      <c r="H16" s="43"/>
      <c r="I16" s="43"/>
      <c r="J16" s="43"/>
      <c r="K16" s="43"/>
      <c r="L16" s="43"/>
    </row>
    <row r="17" spans="1:12" ht="15.75" x14ac:dyDescent="0.25">
      <c r="A17" s="46">
        <v>15</v>
      </c>
      <c r="B17" s="47" t="s">
        <v>249</v>
      </c>
      <c r="C17" s="43"/>
      <c r="D17" s="43"/>
      <c r="E17" s="43"/>
      <c r="F17" s="43"/>
      <c r="G17" s="43"/>
      <c r="H17" s="43"/>
      <c r="I17" s="43"/>
      <c r="J17" s="43"/>
      <c r="K17" s="43"/>
      <c r="L17" s="43"/>
    </row>
    <row r="18" spans="1:12" ht="15.75" x14ac:dyDescent="0.25">
      <c r="A18" s="46">
        <v>16</v>
      </c>
      <c r="B18" s="47" t="s">
        <v>250</v>
      </c>
      <c r="C18" s="43"/>
      <c r="D18" s="43"/>
      <c r="E18" s="43"/>
      <c r="F18" s="43"/>
      <c r="G18" s="43"/>
      <c r="H18" s="43"/>
      <c r="I18" s="43"/>
      <c r="J18" s="43"/>
      <c r="K18" s="43"/>
      <c r="L18" s="43"/>
    </row>
    <row r="19" spans="1:12" ht="15.75" x14ac:dyDescent="0.25">
      <c r="A19" s="46">
        <v>17</v>
      </c>
      <c r="B19" s="47" t="s">
        <v>251</v>
      </c>
      <c r="C19" s="43"/>
      <c r="D19" s="43"/>
      <c r="E19" s="43"/>
      <c r="F19" s="43"/>
      <c r="G19" s="43"/>
      <c r="H19" s="43"/>
      <c r="I19" s="43"/>
      <c r="J19" s="43"/>
      <c r="K19" s="43"/>
      <c r="L19" s="43"/>
    </row>
    <row r="20" spans="1:12" ht="15.75" x14ac:dyDescent="0.25">
      <c r="A20" s="46">
        <v>18</v>
      </c>
      <c r="B20" s="47" t="s">
        <v>253</v>
      </c>
      <c r="C20" s="43"/>
      <c r="D20" s="43"/>
      <c r="E20" s="43"/>
      <c r="F20" s="43"/>
      <c r="G20" s="43"/>
      <c r="H20" s="43"/>
      <c r="I20" s="43"/>
      <c r="J20" s="43"/>
      <c r="K20" s="43"/>
      <c r="L20" s="43"/>
    </row>
    <row r="21" spans="1:12" ht="15.75" x14ac:dyDescent="0.25">
      <c r="A21" s="46">
        <v>19</v>
      </c>
      <c r="B21" s="47" t="s">
        <v>254</v>
      </c>
      <c r="C21" s="43"/>
      <c r="D21" s="43"/>
      <c r="E21" s="43"/>
      <c r="F21" s="43"/>
      <c r="G21" s="43"/>
      <c r="H21" s="43"/>
      <c r="I21" s="43"/>
      <c r="J21" s="43"/>
      <c r="K21" s="43"/>
      <c r="L21" s="43"/>
    </row>
    <row r="22" spans="1:12" ht="15.75" x14ac:dyDescent="0.25">
      <c r="A22" s="46">
        <v>20</v>
      </c>
      <c r="B22" s="47" t="s">
        <v>255</v>
      </c>
      <c r="C22" s="43"/>
      <c r="D22" s="43"/>
      <c r="E22" s="43"/>
      <c r="F22" s="43"/>
      <c r="G22" s="43"/>
      <c r="H22" s="43"/>
      <c r="I22" s="43"/>
      <c r="J22" s="43"/>
      <c r="K22" s="43"/>
      <c r="L22" s="43"/>
    </row>
    <row r="23" spans="1:12" ht="15.75" x14ac:dyDescent="0.25">
      <c r="A23" s="46">
        <v>21</v>
      </c>
      <c r="B23" s="47" t="s">
        <v>256</v>
      </c>
      <c r="C23" s="43"/>
      <c r="D23" s="43"/>
      <c r="E23" s="43"/>
      <c r="F23" s="43"/>
      <c r="G23" s="43"/>
      <c r="H23" s="43"/>
      <c r="I23" s="43"/>
      <c r="J23" s="43"/>
      <c r="K23" s="43"/>
      <c r="L23" s="43"/>
    </row>
    <row r="24" spans="1:12" ht="15.75" x14ac:dyDescent="0.25">
      <c r="A24" s="46">
        <v>22</v>
      </c>
      <c r="B24" s="47" t="s">
        <v>258</v>
      </c>
      <c r="C24" s="43"/>
      <c r="D24" s="43"/>
      <c r="E24" s="43"/>
      <c r="F24" s="43"/>
      <c r="G24" s="43"/>
      <c r="H24" s="43"/>
      <c r="I24" s="43"/>
      <c r="J24" s="43"/>
      <c r="K24" s="43"/>
      <c r="L24" s="43"/>
    </row>
    <row r="25" spans="1:12" ht="15.75" x14ac:dyDescent="0.25">
      <c r="A25" s="46">
        <v>23</v>
      </c>
      <c r="B25" s="47" t="s">
        <v>259</v>
      </c>
      <c r="C25" s="43"/>
      <c r="D25" s="43"/>
      <c r="E25" s="43"/>
      <c r="F25" s="43"/>
      <c r="G25" s="43"/>
      <c r="H25" s="43"/>
      <c r="I25" s="43"/>
      <c r="J25" s="43"/>
      <c r="K25" s="43"/>
      <c r="L25" s="43"/>
    </row>
    <row r="26" spans="1:12" ht="15.75" x14ac:dyDescent="0.25">
      <c r="A26" s="46">
        <v>24</v>
      </c>
      <c r="B26" s="47" t="s">
        <v>260</v>
      </c>
      <c r="C26" s="43"/>
      <c r="D26" s="43"/>
      <c r="E26" s="43"/>
      <c r="F26" s="43"/>
      <c r="G26" s="43"/>
      <c r="H26" s="43"/>
      <c r="I26" s="43"/>
      <c r="J26" s="43"/>
      <c r="K26" s="43"/>
      <c r="L26" s="43"/>
    </row>
    <row r="27" spans="1:12" ht="15.75" x14ac:dyDescent="0.25">
      <c r="A27" s="46">
        <v>25</v>
      </c>
      <c r="B27" s="47" t="s">
        <v>261</v>
      </c>
      <c r="C27" s="43"/>
      <c r="D27" s="43"/>
      <c r="E27" s="43"/>
      <c r="F27" s="43"/>
      <c r="G27" s="43"/>
      <c r="H27" s="43"/>
      <c r="I27" s="43"/>
      <c r="J27" s="43"/>
      <c r="K27" s="43"/>
      <c r="L27" s="43"/>
    </row>
    <row r="28" spans="1:12" ht="15.75" x14ac:dyDescent="0.25">
      <c r="A28" s="46">
        <v>26</v>
      </c>
      <c r="B28" s="47" t="s">
        <v>262</v>
      </c>
      <c r="C28" s="43"/>
      <c r="D28" s="43"/>
      <c r="E28" s="43"/>
      <c r="F28" s="43"/>
      <c r="G28" s="43"/>
      <c r="H28" s="43"/>
      <c r="I28" s="43"/>
      <c r="J28" s="43"/>
      <c r="K28" s="43"/>
      <c r="L28" s="43"/>
    </row>
    <row r="29" spans="1:12" ht="15.75" x14ac:dyDescent="0.25">
      <c r="A29" s="46">
        <v>27</v>
      </c>
      <c r="B29" s="47" t="s">
        <v>263</v>
      </c>
      <c r="C29" s="43"/>
      <c r="D29" s="43"/>
      <c r="E29" s="43"/>
      <c r="F29" s="43"/>
      <c r="G29" s="43"/>
      <c r="H29" s="43"/>
      <c r="I29" s="43"/>
      <c r="J29" s="43"/>
      <c r="K29" s="43"/>
      <c r="L29" s="43"/>
    </row>
    <row r="30" spans="1:12" ht="15.75" x14ac:dyDescent="0.25">
      <c r="A30" s="46">
        <v>28</v>
      </c>
      <c r="B30" s="47" t="s">
        <v>264</v>
      </c>
      <c r="C30" s="43"/>
      <c r="D30" s="43"/>
      <c r="E30" s="43"/>
      <c r="F30" s="43"/>
      <c r="G30" s="43"/>
      <c r="H30" s="43"/>
      <c r="I30" s="43"/>
      <c r="J30" s="43"/>
      <c r="K30" s="43"/>
      <c r="L30" s="43"/>
    </row>
    <row r="31" spans="1:12" ht="15.75" x14ac:dyDescent="0.25">
      <c r="A31" s="46">
        <v>29</v>
      </c>
      <c r="B31" s="47" t="s">
        <v>265</v>
      </c>
      <c r="C31" s="43"/>
      <c r="D31" s="43"/>
      <c r="E31" s="43"/>
      <c r="F31" s="43"/>
      <c r="G31" s="43"/>
      <c r="H31" s="43"/>
      <c r="I31" s="43"/>
      <c r="J31" s="43"/>
      <c r="K31" s="43"/>
      <c r="L31" s="43"/>
    </row>
    <row r="32" spans="1:12" ht="15.75" x14ac:dyDescent="0.25">
      <c r="A32" s="46">
        <v>30</v>
      </c>
      <c r="B32" s="47" t="s">
        <v>266</v>
      </c>
      <c r="C32" s="43"/>
      <c r="D32" s="43"/>
      <c r="E32" s="43"/>
      <c r="F32" s="43"/>
      <c r="G32" s="43"/>
      <c r="H32" s="43"/>
      <c r="I32" s="43"/>
      <c r="J32" s="43"/>
      <c r="K32" s="43"/>
      <c r="L32" s="43"/>
    </row>
    <row r="33" spans="1:12" ht="15.75" x14ac:dyDescent="0.25">
      <c r="A33" s="46">
        <v>31</v>
      </c>
      <c r="B33" s="47" t="s">
        <v>268</v>
      </c>
      <c r="C33" s="43"/>
      <c r="D33" s="43"/>
      <c r="E33" s="43"/>
      <c r="F33" s="43"/>
      <c r="G33" s="43"/>
      <c r="H33" s="43"/>
      <c r="I33" s="43"/>
      <c r="J33" s="43"/>
      <c r="K33" s="43"/>
      <c r="L33" s="43"/>
    </row>
    <row r="34" spans="1:12" ht="15.75" x14ac:dyDescent="0.25">
      <c r="A34" s="46">
        <v>32</v>
      </c>
      <c r="B34" s="47" t="s">
        <v>269</v>
      </c>
      <c r="C34" s="43"/>
      <c r="D34" s="43"/>
      <c r="E34" s="43"/>
      <c r="F34" s="43"/>
      <c r="G34" s="43"/>
      <c r="H34" s="43"/>
      <c r="I34" s="43"/>
      <c r="J34" s="43"/>
      <c r="K34" s="43"/>
      <c r="L34" s="43"/>
    </row>
    <row r="35" spans="1:12" ht="15.75" x14ac:dyDescent="0.25">
      <c r="A35" s="46">
        <v>33</v>
      </c>
      <c r="B35" s="47" t="s">
        <v>272</v>
      </c>
      <c r="C35" s="43"/>
      <c r="D35" s="43"/>
      <c r="E35" s="43"/>
      <c r="F35" s="43"/>
      <c r="G35" s="43"/>
      <c r="H35" s="43"/>
      <c r="I35" s="43"/>
      <c r="J35" s="43"/>
      <c r="K35" s="43"/>
      <c r="L35" s="43"/>
    </row>
    <row r="36" spans="1:12" ht="15.75" x14ac:dyDescent="0.25">
      <c r="A36" s="46">
        <v>34</v>
      </c>
      <c r="B36" s="47" t="s">
        <v>273</v>
      </c>
      <c r="C36" s="43"/>
      <c r="D36" s="43"/>
      <c r="E36" s="43"/>
      <c r="F36" s="43"/>
      <c r="G36" s="43"/>
      <c r="H36" s="43"/>
      <c r="I36" s="43"/>
      <c r="J36" s="43"/>
      <c r="K36" s="43"/>
      <c r="L36" s="43"/>
    </row>
    <row r="37" spans="1:12" ht="15.75" x14ac:dyDescent="0.25">
      <c r="A37" s="46">
        <v>35</v>
      </c>
      <c r="B37" s="47" t="s">
        <v>277</v>
      </c>
      <c r="C37" s="43"/>
      <c r="D37" s="43"/>
      <c r="E37" s="43"/>
      <c r="F37" s="43"/>
      <c r="G37" s="43"/>
      <c r="H37" s="43"/>
      <c r="I37" s="43"/>
      <c r="J37" s="43"/>
      <c r="K37" s="43"/>
      <c r="L37" s="43"/>
    </row>
    <row r="38" spans="1:12" ht="15.75" x14ac:dyDescent="0.25">
      <c r="A38" s="46">
        <v>36</v>
      </c>
      <c r="B38" s="47" t="s">
        <v>279</v>
      </c>
      <c r="C38" s="43"/>
      <c r="D38" s="43"/>
      <c r="E38" s="43"/>
      <c r="F38" s="43"/>
      <c r="G38" s="43"/>
      <c r="H38" s="43"/>
      <c r="I38" s="43"/>
      <c r="J38" s="43"/>
      <c r="K38" s="43"/>
      <c r="L38" s="43"/>
    </row>
    <row r="39" spans="1:12" ht="15.75" x14ac:dyDescent="0.25">
      <c r="A39" s="46">
        <v>37</v>
      </c>
      <c r="B39" s="47" t="s">
        <v>280</v>
      </c>
      <c r="C39" s="43"/>
      <c r="D39" s="43"/>
      <c r="E39" s="43"/>
      <c r="F39" s="43"/>
      <c r="G39" s="43"/>
      <c r="H39" s="43"/>
      <c r="I39" s="43"/>
      <c r="J39" s="43"/>
      <c r="K39" s="43"/>
      <c r="L39" s="43"/>
    </row>
    <row r="40" spans="1:12" ht="15.75" x14ac:dyDescent="0.25">
      <c r="A40" s="46">
        <v>38</v>
      </c>
      <c r="B40" s="47" t="s">
        <v>281</v>
      </c>
      <c r="C40" s="43"/>
      <c r="D40" s="43"/>
      <c r="E40" s="43"/>
      <c r="F40" s="43"/>
      <c r="G40" s="43"/>
      <c r="H40" s="43"/>
      <c r="I40" s="43"/>
      <c r="J40" s="43"/>
      <c r="K40" s="43"/>
      <c r="L40" s="43"/>
    </row>
    <row r="41" spans="1:12" ht="15.75" x14ac:dyDescent="0.25">
      <c r="A41" s="46">
        <v>39</v>
      </c>
      <c r="B41" s="47" t="s">
        <v>283</v>
      </c>
      <c r="C41" s="43"/>
      <c r="D41" s="43"/>
      <c r="E41" s="43"/>
      <c r="F41" s="43"/>
      <c r="G41" s="43"/>
      <c r="H41" s="43"/>
      <c r="I41" s="43"/>
      <c r="J41" s="43"/>
      <c r="K41" s="43"/>
      <c r="L41" s="43"/>
    </row>
    <row r="42" spans="1:12" ht="15.75" x14ac:dyDescent="0.25">
      <c r="A42" s="46">
        <v>40</v>
      </c>
      <c r="B42" s="47" t="s">
        <v>284</v>
      </c>
      <c r="C42" s="43"/>
      <c r="D42" s="43"/>
      <c r="E42" s="43"/>
      <c r="F42" s="43"/>
      <c r="G42" s="43"/>
      <c r="H42" s="43"/>
      <c r="I42" s="43"/>
      <c r="J42" s="43"/>
      <c r="K42" s="43"/>
      <c r="L42" s="43"/>
    </row>
    <row r="43" spans="1:12" ht="15.75" x14ac:dyDescent="0.25">
      <c r="A43" s="46">
        <v>41</v>
      </c>
      <c r="B43" s="47" t="s">
        <v>285</v>
      </c>
      <c r="C43" s="43"/>
      <c r="D43" s="43"/>
      <c r="E43" s="43"/>
      <c r="F43" s="43"/>
      <c r="G43" s="43"/>
      <c r="H43" s="43"/>
      <c r="I43" s="43"/>
      <c r="J43" s="43"/>
      <c r="K43" s="43"/>
      <c r="L43" s="43"/>
    </row>
    <row r="44" spans="1:12" ht="15.75" x14ac:dyDescent="0.25">
      <c r="A44" s="46">
        <v>42</v>
      </c>
      <c r="B44" s="47" t="s">
        <v>287</v>
      </c>
      <c r="C44" s="43"/>
      <c r="D44" s="43"/>
      <c r="E44" s="43"/>
      <c r="F44" s="43"/>
      <c r="G44" s="43"/>
      <c r="H44" s="43"/>
      <c r="I44" s="43"/>
      <c r="J44" s="43"/>
      <c r="K44" s="43"/>
      <c r="L44" s="43"/>
    </row>
    <row r="45" spans="1:12" ht="15.75" x14ac:dyDescent="0.25">
      <c r="A45" s="46">
        <v>43</v>
      </c>
      <c r="B45" s="47" t="s">
        <v>99</v>
      </c>
      <c r="C45" s="43"/>
      <c r="D45" s="43"/>
      <c r="E45" s="43"/>
      <c r="F45" s="43"/>
      <c r="G45" s="43"/>
      <c r="H45" s="43"/>
      <c r="I45" s="43"/>
      <c r="J45" s="43"/>
      <c r="K45" s="43"/>
      <c r="L45" s="43"/>
    </row>
    <row r="46" spans="1:12" ht="15.75" x14ac:dyDescent="0.25">
      <c r="A46" s="46">
        <v>44</v>
      </c>
      <c r="B46" s="47" t="s">
        <v>288</v>
      </c>
      <c r="C46" s="43"/>
      <c r="D46" s="43"/>
      <c r="E46" s="43"/>
      <c r="F46" s="43"/>
      <c r="G46" s="43"/>
      <c r="H46" s="43"/>
      <c r="I46" s="43"/>
      <c r="J46" s="43"/>
      <c r="K46" s="43"/>
      <c r="L46" s="43"/>
    </row>
    <row r="47" spans="1:12" ht="15.75" x14ac:dyDescent="0.25">
      <c r="A47" s="46">
        <v>45</v>
      </c>
      <c r="B47" s="47" t="s">
        <v>289</v>
      </c>
      <c r="C47" s="43"/>
      <c r="D47" s="43"/>
      <c r="E47" s="43"/>
      <c r="F47" s="43"/>
      <c r="G47" s="43"/>
      <c r="H47" s="43"/>
      <c r="I47" s="43"/>
      <c r="J47" s="43"/>
      <c r="K47" s="43"/>
      <c r="L47" s="43"/>
    </row>
    <row r="48" spans="1:12" ht="15.75" x14ac:dyDescent="0.25">
      <c r="A48" s="46">
        <v>46</v>
      </c>
      <c r="B48" s="47" t="s">
        <v>290</v>
      </c>
      <c r="C48" s="43"/>
      <c r="D48" s="43"/>
      <c r="E48" s="43"/>
      <c r="F48" s="43"/>
      <c r="G48" s="43"/>
      <c r="H48" s="43"/>
      <c r="I48" s="43"/>
      <c r="J48" s="43"/>
      <c r="K48" s="43"/>
      <c r="L48" s="43"/>
    </row>
    <row r="49" spans="1:12" ht="15.75" x14ac:dyDescent="0.25">
      <c r="A49" s="46">
        <v>47</v>
      </c>
      <c r="B49" s="47" t="s">
        <v>291</v>
      </c>
      <c r="C49" s="43"/>
      <c r="D49" s="43"/>
      <c r="E49" s="43"/>
      <c r="F49" s="43"/>
      <c r="G49" s="43"/>
      <c r="H49" s="43"/>
      <c r="I49" s="43"/>
      <c r="J49" s="43"/>
      <c r="K49" s="43"/>
      <c r="L49" s="43"/>
    </row>
    <row r="50" spans="1:12" ht="15.75" x14ac:dyDescent="0.25">
      <c r="A50" s="46">
        <v>48</v>
      </c>
      <c r="B50" s="47" t="s">
        <v>292</v>
      </c>
      <c r="C50" s="43"/>
      <c r="D50" s="43"/>
      <c r="E50" s="43"/>
      <c r="F50" s="43"/>
      <c r="G50" s="43"/>
      <c r="H50" s="43"/>
      <c r="I50" s="43"/>
      <c r="J50" s="43"/>
      <c r="K50" s="43"/>
      <c r="L50" s="43"/>
    </row>
    <row r="51" spans="1:12" ht="15.75" x14ac:dyDescent="0.25">
      <c r="A51" s="46">
        <v>49</v>
      </c>
      <c r="B51" s="47" t="s">
        <v>293</v>
      </c>
      <c r="C51" s="43"/>
      <c r="D51" s="43"/>
      <c r="E51" s="43"/>
      <c r="F51" s="43"/>
      <c r="G51" s="43"/>
      <c r="H51" s="43"/>
      <c r="I51" s="43"/>
      <c r="J51" s="43"/>
      <c r="K51" s="43"/>
      <c r="L51" s="43"/>
    </row>
    <row r="52" spans="1:12" ht="15.75" x14ac:dyDescent="0.25">
      <c r="A52" s="46">
        <v>50</v>
      </c>
      <c r="B52" s="47" t="s">
        <v>294</v>
      </c>
      <c r="C52" s="43"/>
      <c r="D52" s="43"/>
      <c r="E52" s="43"/>
      <c r="F52" s="43"/>
      <c r="G52" s="43"/>
      <c r="H52" s="43"/>
      <c r="I52" s="43"/>
      <c r="J52" s="43"/>
      <c r="K52" s="43"/>
      <c r="L52" s="43"/>
    </row>
    <row r="53" spans="1:12" ht="15.75" x14ac:dyDescent="0.25">
      <c r="A53" s="46">
        <v>51</v>
      </c>
      <c r="B53" s="47" t="s">
        <v>325</v>
      </c>
      <c r="C53" s="43"/>
      <c r="D53" s="43"/>
      <c r="E53" s="43"/>
      <c r="F53" s="43"/>
      <c r="G53" s="43"/>
      <c r="H53" s="43"/>
      <c r="I53" s="43"/>
      <c r="J53" s="43"/>
      <c r="K53" s="43"/>
      <c r="L53" s="43"/>
    </row>
    <row r="54" spans="1:12" ht="15.75" x14ac:dyDescent="0.25">
      <c r="A54" s="46">
        <v>52</v>
      </c>
      <c r="B54" s="47" t="s">
        <v>326</v>
      </c>
      <c r="C54" s="43"/>
      <c r="D54" s="43"/>
      <c r="E54" s="43"/>
      <c r="F54" s="43"/>
      <c r="G54" s="43"/>
      <c r="H54" s="43"/>
      <c r="I54" s="43"/>
      <c r="J54" s="43"/>
      <c r="K54" s="43"/>
      <c r="L54" s="43"/>
    </row>
    <row r="55" spans="1:12" ht="15.75" x14ac:dyDescent="0.25">
      <c r="A55" s="46">
        <v>53</v>
      </c>
      <c r="B55" s="47" t="s">
        <v>327</v>
      </c>
      <c r="C55" s="43"/>
      <c r="D55" s="43"/>
      <c r="E55" s="43"/>
      <c r="F55" s="43"/>
      <c r="G55" s="43"/>
      <c r="H55" s="43"/>
      <c r="I55" s="43"/>
      <c r="J55" s="43"/>
      <c r="K55" s="43"/>
      <c r="L55" s="43"/>
    </row>
    <row r="56" spans="1:12" ht="15.75" x14ac:dyDescent="0.25">
      <c r="A56" s="46">
        <v>54</v>
      </c>
      <c r="B56" s="47" t="s">
        <v>328</v>
      </c>
      <c r="C56" s="43"/>
      <c r="D56" s="43"/>
      <c r="E56" s="43"/>
      <c r="F56" s="43"/>
      <c r="G56" s="43"/>
      <c r="H56" s="43"/>
      <c r="I56" s="43"/>
      <c r="J56" s="43"/>
      <c r="K56" s="43"/>
      <c r="L56" s="43"/>
    </row>
    <row r="57" spans="1:12" ht="15.75" x14ac:dyDescent="0.25">
      <c r="A57" s="46">
        <v>55</v>
      </c>
      <c r="B57" s="47" t="s">
        <v>331</v>
      </c>
      <c r="C57" s="43"/>
      <c r="D57" s="43"/>
      <c r="E57" s="43"/>
      <c r="F57" s="43"/>
      <c r="G57" s="43"/>
      <c r="H57" s="43"/>
      <c r="I57" s="43"/>
      <c r="J57" s="43"/>
      <c r="K57" s="43"/>
      <c r="L57" s="43"/>
    </row>
    <row r="58" spans="1:12" ht="15.75" x14ac:dyDescent="0.25">
      <c r="A58" s="46">
        <v>56</v>
      </c>
      <c r="B58" s="47" t="s">
        <v>332</v>
      </c>
      <c r="C58" s="43"/>
      <c r="D58" s="43"/>
      <c r="E58" s="43"/>
      <c r="F58" s="43"/>
      <c r="G58" s="43"/>
      <c r="H58" s="43"/>
      <c r="I58" s="43"/>
      <c r="J58" s="43"/>
      <c r="K58" s="43"/>
      <c r="L58" s="43"/>
    </row>
    <row r="59" spans="1:12" ht="15.75" x14ac:dyDescent="0.25">
      <c r="A59" s="46">
        <v>57</v>
      </c>
      <c r="B59" s="47" t="s">
        <v>333</v>
      </c>
      <c r="C59" s="43"/>
      <c r="D59" s="43"/>
      <c r="E59" s="43"/>
      <c r="F59" s="43"/>
      <c r="G59" s="43"/>
      <c r="H59" s="43"/>
      <c r="I59" s="43"/>
      <c r="J59" s="43"/>
      <c r="K59" s="43"/>
      <c r="L59" s="43"/>
    </row>
    <row r="60" spans="1:12" ht="15.75" x14ac:dyDescent="0.25">
      <c r="A60" s="46">
        <v>58</v>
      </c>
      <c r="B60" s="47" t="s">
        <v>334</v>
      </c>
      <c r="C60" s="43"/>
      <c r="D60" s="43"/>
      <c r="E60" s="43"/>
      <c r="F60" s="43"/>
      <c r="G60" s="43"/>
      <c r="H60" s="43"/>
      <c r="I60" s="43"/>
      <c r="J60" s="43"/>
      <c r="K60" s="43"/>
      <c r="L60" s="43"/>
    </row>
    <row r="61" spans="1:12" ht="15.75" x14ac:dyDescent="0.25">
      <c r="A61" s="46">
        <v>59</v>
      </c>
      <c r="B61" s="47" t="s">
        <v>335</v>
      </c>
      <c r="C61" s="43"/>
      <c r="D61" s="43"/>
      <c r="E61" s="43"/>
      <c r="F61" s="43"/>
      <c r="G61" s="43"/>
      <c r="H61" s="43"/>
      <c r="I61" s="43"/>
      <c r="J61" s="43"/>
      <c r="K61" s="43"/>
      <c r="L61" s="43"/>
    </row>
    <row r="62" spans="1:12" ht="15.75" x14ac:dyDescent="0.25">
      <c r="A62" s="46">
        <v>60</v>
      </c>
      <c r="B62" s="47" t="s">
        <v>336</v>
      </c>
      <c r="C62" s="43"/>
      <c r="D62" s="43"/>
      <c r="E62" s="43"/>
      <c r="F62" s="43"/>
      <c r="G62" s="43"/>
      <c r="H62" s="43"/>
      <c r="I62" s="43"/>
      <c r="J62" s="43"/>
      <c r="K62" s="43"/>
      <c r="L62" s="43"/>
    </row>
    <row r="63" spans="1:12" ht="15.75" x14ac:dyDescent="0.25">
      <c r="A63" s="46">
        <v>61</v>
      </c>
      <c r="B63" s="47" t="s">
        <v>337</v>
      </c>
      <c r="C63" s="43"/>
      <c r="D63" s="43"/>
      <c r="E63" s="43"/>
      <c r="F63" s="43"/>
      <c r="G63" s="43"/>
      <c r="H63" s="43"/>
      <c r="I63" s="43"/>
      <c r="J63" s="43"/>
      <c r="K63" s="43"/>
      <c r="L63" s="43"/>
    </row>
    <row r="64" spans="1:12" ht="15.75" x14ac:dyDescent="0.25">
      <c r="A64" s="46">
        <v>62</v>
      </c>
      <c r="B64" s="47" t="s">
        <v>235</v>
      </c>
      <c r="C64" s="43"/>
      <c r="D64" s="43"/>
      <c r="E64" s="43"/>
      <c r="F64" s="43"/>
      <c r="G64" s="43"/>
      <c r="H64" s="43"/>
      <c r="I64" s="43"/>
      <c r="J64" s="43"/>
      <c r="K64" s="43"/>
      <c r="L64" s="43"/>
    </row>
    <row r="65" spans="1:12" ht="15.75" x14ac:dyDescent="0.25">
      <c r="A65" s="46">
        <v>63</v>
      </c>
      <c r="B65" s="47" t="s">
        <v>340</v>
      </c>
      <c r="C65" s="43"/>
      <c r="D65" s="43"/>
      <c r="E65" s="43"/>
      <c r="F65" s="43"/>
      <c r="G65" s="43"/>
      <c r="H65" s="43"/>
      <c r="I65" s="43"/>
      <c r="J65" s="43"/>
      <c r="K65" s="43"/>
      <c r="L65" s="43"/>
    </row>
    <row r="66" spans="1:12" ht="15.75" x14ac:dyDescent="0.25">
      <c r="A66" s="46">
        <v>64</v>
      </c>
      <c r="B66" s="47" t="s">
        <v>341</v>
      </c>
      <c r="C66" s="43"/>
      <c r="D66" s="43"/>
      <c r="E66" s="43"/>
      <c r="F66" s="43"/>
      <c r="G66" s="43"/>
      <c r="H66" s="43"/>
      <c r="I66" s="43"/>
      <c r="J66" s="43"/>
      <c r="K66" s="43"/>
      <c r="L66" s="43"/>
    </row>
    <row r="67" spans="1:12" ht="15.75" x14ac:dyDescent="0.25">
      <c r="A67" s="46">
        <v>65</v>
      </c>
      <c r="B67" s="47" t="s">
        <v>138</v>
      </c>
      <c r="C67" s="43"/>
      <c r="D67" s="43"/>
      <c r="E67" s="43"/>
      <c r="F67" s="43"/>
      <c r="G67" s="43"/>
      <c r="H67" s="43"/>
      <c r="I67" s="43"/>
      <c r="J67" s="43"/>
      <c r="K67" s="43"/>
      <c r="L67" s="43"/>
    </row>
    <row r="68" spans="1:12" ht="15.75" x14ac:dyDescent="0.25">
      <c r="A68" s="46">
        <v>66</v>
      </c>
      <c r="B68" s="47" t="s">
        <v>139</v>
      </c>
      <c r="C68" s="43"/>
      <c r="D68" s="43"/>
      <c r="E68" s="43"/>
      <c r="F68" s="43"/>
      <c r="G68" s="43"/>
      <c r="H68" s="43"/>
      <c r="I68" s="43"/>
      <c r="J68" s="43"/>
      <c r="K68" s="43"/>
      <c r="L68" s="43"/>
    </row>
    <row r="69" spans="1:12" ht="15.75" x14ac:dyDescent="0.25">
      <c r="A69" s="46">
        <v>67</v>
      </c>
      <c r="B69" s="47" t="s">
        <v>342</v>
      </c>
      <c r="C69" s="43"/>
      <c r="D69" s="43"/>
      <c r="E69" s="43"/>
      <c r="F69" s="43"/>
      <c r="G69" s="43"/>
      <c r="H69" s="43"/>
      <c r="I69" s="43"/>
      <c r="J69" s="43"/>
      <c r="K69" s="43"/>
      <c r="L69" s="43"/>
    </row>
    <row r="70" spans="1:12" ht="15.75" x14ac:dyDescent="0.25">
      <c r="A70" s="46">
        <v>68</v>
      </c>
      <c r="B70" s="47" t="s">
        <v>146</v>
      </c>
      <c r="C70" s="43"/>
      <c r="D70" s="43"/>
      <c r="E70" s="43"/>
      <c r="F70" s="43"/>
      <c r="G70" s="43"/>
      <c r="H70" s="43"/>
      <c r="I70" s="43"/>
      <c r="J70" s="43"/>
      <c r="K70" s="43"/>
      <c r="L70" s="43"/>
    </row>
    <row r="71" spans="1:12" ht="15.75" x14ac:dyDescent="0.25">
      <c r="A71" s="46">
        <v>69</v>
      </c>
      <c r="B71" s="47" t="s">
        <v>343</v>
      </c>
      <c r="C71" s="43"/>
      <c r="D71" s="43"/>
      <c r="E71" s="43"/>
      <c r="F71" s="43"/>
      <c r="G71" s="43"/>
      <c r="H71" s="43"/>
      <c r="I71" s="43"/>
      <c r="J71" s="43"/>
      <c r="K71" s="43"/>
      <c r="L71" s="43"/>
    </row>
    <row r="72" spans="1:12" ht="15.75" x14ac:dyDescent="0.25">
      <c r="A72" s="46">
        <v>70</v>
      </c>
      <c r="B72" s="47" t="s">
        <v>344</v>
      </c>
      <c r="C72" s="43"/>
      <c r="D72" s="43"/>
      <c r="E72" s="43"/>
      <c r="F72" s="43"/>
      <c r="G72" s="43"/>
      <c r="H72" s="43"/>
      <c r="I72" s="43"/>
      <c r="J72" s="43"/>
      <c r="K72" s="43"/>
      <c r="L72" s="43"/>
    </row>
    <row r="73" spans="1:12" ht="15.75" x14ac:dyDescent="0.25">
      <c r="A73" s="46">
        <v>71</v>
      </c>
      <c r="B73" s="47" t="s">
        <v>306</v>
      </c>
      <c r="C73" s="43"/>
      <c r="D73" s="43"/>
      <c r="E73" s="43"/>
      <c r="F73" s="43"/>
      <c r="G73" s="43"/>
      <c r="H73" s="43"/>
      <c r="I73" s="43"/>
      <c r="J73" s="43"/>
      <c r="K73" s="43"/>
      <c r="L73" s="43"/>
    </row>
    <row r="74" spans="1:12" ht="15.75" x14ac:dyDescent="0.25">
      <c r="A74" s="46">
        <v>72</v>
      </c>
      <c r="B74" s="47" t="s">
        <v>349</v>
      </c>
      <c r="C74" s="43"/>
      <c r="D74" s="43"/>
      <c r="E74" s="43"/>
      <c r="F74" s="43"/>
      <c r="G74" s="43"/>
      <c r="H74" s="43"/>
      <c r="I74" s="43"/>
      <c r="J74" s="43"/>
      <c r="K74" s="43"/>
      <c r="L74" s="43"/>
    </row>
    <row r="75" spans="1:12" ht="15.75" x14ac:dyDescent="0.25">
      <c r="A75" s="46">
        <v>73</v>
      </c>
      <c r="B75" s="47" t="s">
        <v>354</v>
      </c>
      <c r="C75" s="43"/>
      <c r="D75" s="43"/>
      <c r="E75" s="43"/>
      <c r="F75" s="43"/>
      <c r="G75" s="43"/>
      <c r="H75" s="43"/>
      <c r="I75" s="43"/>
      <c r="J75" s="43"/>
      <c r="K75" s="43"/>
      <c r="L75" s="43"/>
    </row>
    <row r="76" spans="1:12" ht="15.75" x14ac:dyDescent="0.25">
      <c r="A76" s="46">
        <v>74</v>
      </c>
      <c r="B76" s="47" t="s">
        <v>355</v>
      </c>
      <c r="C76" s="43"/>
      <c r="D76" s="43"/>
      <c r="E76" s="43"/>
      <c r="F76" s="43"/>
      <c r="G76" s="43"/>
      <c r="H76" s="43"/>
      <c r="I76" s="43"/>
      <c r="J76" s="43"/>
      <c r="K76" s="43"/>
      <c r="L76" s="43"/>
    </row>
    <row r="77" spans="1:12" ht="15.75" x14ac:dyDescent="0.25">
      <c r="A77" s="46">
        <v>75</v>
      </c>
      <c r="B77" s="47" t="s">
        <v>356</v>
      </c>
      <c r="C77" s="43"/>
      <c r="D77" s="43"/>
      <c r="E77" s="43"/>
      <c r="F77" s="43"/>
      <c r="G77" s="43"/>
      <c r="H77" s="43"/>
      <c r="I77" s="43"/>
      <c r="J77" s="43"/>
      <c r="K77" s="43"/>
      <c r="L77" s="43"/>
    </row>
    <row r="78" spans="1:12" ht="15.75" x14ac:dyDescent="0.25">
      <c r="A78" s="46">
        <v>76</v>
      </c>
      <c r="B78" s="47" t="s">
        <v>357</v>
      </c>
      <c r="C78" s="43"/>
      <c r="D78" s="43"/>
      <c r="E78" s="43"/>
      <c r="F78" s="43"/>
      <c r="G78" s="43"/>
      <c r="H78" s="43"/>
      <c r="I78" s="43"/>
      <c r="J78" s="43"/>
      <c r="K78" s="43"/>
      <c r="L78" s="43"/>
    </row>
    <row r="79" spans="1:12" ht="15.75" x14ac:dyDescent="0.25">
      <c r="A79" s="46">
        <v>77</v>
      </c>
      <c r="B79" s="47" t="s">
        <v>146</v>
      </c>
      <c r="C79" s="43"/>
      <c r="D79" s="43"/>
      <c r="E79" s="43"/>
      <c r="F79" s="43"/>
      <c r="G79" s="43"/>
      <c r="H79" s="43"/>
      <c r="I79" s="43"/>
      <c r="J79" s="43"/>
      <c r="K79" s="43"/>
      <c r="L79" s="43"/>
    </row>
    <row r="80" spans="1:12" ht="15.75" x14ac:dyDescent="0.25">
      <c r="A80" s="46">
        <v>78</v>
      </c>
      <c r="B80" s="47" t="s">
        <v>163</v>
      </c>
      <c r="C80" s="43"/>
      <c r="D80" s="43"/>
      <c r="E80" s="43"/>
      <c r="F80" s="43"/>
      <c r="G80" s="43"/>
      <c r="H80" s="43"/>
      <c r="I80" s="43"/>
      <c r="J80" s="43"/>
      <c r="K80" s="43"/>
      <c r="L80" s="43"/>
    </row>
    <row r="81" spans="1:12" ht="15.75" x14ac:dyDescent="0.25">
      <c r="A81" s="46">
        <v>79</v>
      </c>
      <c r="B81" s="47" t="s">
        <v>358</v>
      </c>
      <c r="C81" s="43"/>
      <c r="D81" s="43"/>
      <c r="E81" s="43"/>
      <c r="F81" s="43"/>
      <c r="G81" s="43"/>
      <c r="H81" s="43"/>
      <c r="I81" s="43"/>
      <c r="J81" s="43"/>
      <c r="K81" s="43"/>
      <c r="L81" s="43"/>
    </row>
    <row r="82" spans="1:12" ht="15.75" x14ac:dyDescent="0.25">
      <c r="A82" s="46">
        <v>80</v>
      </c>
      <c r="B82" s="47" t="s">
        <v>359</v>
      </c>
      <c r="C82" s="43"/>
      <c r="D82" s="43"/>
      <c r="E82" s="43"/>
      <c r="F82" s="43"/>
      <c r="G82" s="43"/>
      <c r="H82" s="43"/>
      <c r="I82" s="43"/>
      <c r="J82" s="43"/>
      <c r="K82" s="43"/>
      <c r="L82" s="43"/>
    </row>
    <row r="83" spans="1:12" ht="15.75" x14ac:dyDescent="0.25">
      <c r="A83" s="46">
        <v>81</v>
      </c>
      <c r="B83" s="47" t="s">
        <v>361</v>
      </c>
      <c r="C83" s="43"/>
      <c r="D83" s="43"/>
      <c r="E83" s="43"/>
      <c r="F83" s="43"/>
      <c r="G83" s="43"/>
      <c r="H83" s="43"/>
      <c r="I83" s="43"/>
      <c r="J83" s="43"/>
      <c r="K83" s="43"/>
      <c r="L83" s="43"/>
    </row>
    <row r="84" spans="1:12" ht="15.75" x14ac:dyDescent="0.25">
      <c r="A84" s="46">
        <v>82</v>
      </c>
      <c r="B84" s="47" t="s">
        <v>170</v>
      </c>
      <c r="C84" s="43"/>
      <c r="D84" s="43"/>
      <c r="E84" s="43"/>
      <c r="F84" s="43"/>
      <c r="G84" s="43"/>
      <c r="H84" s="43"/>
      <c r="I84" s="43"/>
      <c r="J84" s="43"/>
      <c r="K84" s="43"/>
      <c r="L84" s="43"/>
    </row>
    <row r="85" spans="1:12" ht="15.75" x14ac:dyDescent="0.25">
      <c r="A85" s="46">
        <v>83</v>
      </c>
      <c r="B85" s="47" t="s">
        <v>363</v>
      </c>
      <c r="C85" s="43"/>
      <c r="D85" s="43"/>
      <c r="E85" s="43"/>
      <c r="F85" s="43"/>
      <c r="G85" s="43"/>
      <c r="H85" s="43"/>
      <c r="I85" s="43"/>
      <c r="J85" s="43"/>
      <c r="K85" s="43"/>
      <c r="L85" s="43"/>
    </row>
    <row r="86" spans="1:12" ht="15.75" x14ac:dyDescent="0.25">
      <c r="A86" s="46">
        <v>84</v>
      </c>
      <c r="B86" s="47" t="s">
        <v>364</v>
      </c>
      <c r="C86" s="43"/>
      <c r="D86" s="43"/>
      <c r="E86" s="43"/>
      <c r="F86" s="43"/>
      <c r="G86" s="43"/>
      <c r="H86" s="43"/>
      <c r="I86" s="43"/>
      <c r="J86" s="43"/>
      <c r="K86" s="43"/>
      <c r="L86" s="43"/>
    </row>
    <row r="87" spans="1:12" ht="15.75" x14ac:dyDescent="0.25">
      <c r="A87" s="46">
        <v>85</v>
      </c>
      <c r="B87" s="47" t="s">
        <v>365</v>
      </c>
      <c r="C87" s="43"/>
      <c r="D87" s="43"/>
      <c r="E87" s="43"/>
      <c r="F87" s="43"/>
      <c r="G87" s="43"/>
      <c r="H87" s="43"/>
      <c r="I87" s="43"/>
      <c r="J87" s="43"/>
      <c r="K87" s="43"/>
      <c r="L87" s="43"/>
    </row>
    <row r="88" spans="1:12" ht="15.75" x14ac:dyDescent="0.25">
      <c r="A88" s="46">
        <v>86</v>
      </c>
      <c r="B88" s="47" t="s">
        <v>366</v>
      </c>
      <c r="C88" s="43"/>
      <c r="D88" s="43"/>
      <c r="E88" s="43"/>
      <c r="F88" s="43"/>
      <c r="G88" s="43"/>
      <c r="H88" s="43"/>
      <c r="I88" s="43"/>
      <c r="J88" s="43"/>
      <c r="K88" s="43"/>
      <c r="L88" s="43"/>
    </row>
    <row r="89" spans="1:12" ht="15.75" x14ac:dyDescent="0.25">
      <c r="A89" s="46">
        <v>87</v>
      </c>
      <c r="B89" s="47" t="s">
        <v>367</v>
      </c>
      <c r="C89" s="43"/>
      <c r="D89" s="43"/>
      <c r="E89" s="43"/>
      <c r="F89" s="43"/>
      <c r="G89" s="43"/>
      <c r="H89" s="43"/>
      <c r="I89" s="43"/>
      <c r="J89" s="43"/>
      <c r="K89" s="43"/>
      <c r="L89" s="43"/>
    </row>
    <row r="90" spans="1:12" ht="15.75" x14ac:dyDescent="0.25">
      <c r="A90" s="46">
        <v>88</v>
      </c>
      <c r="B90" s="47" t="s">
        <v>368</v>
      </c>
      <c r="C90" s="43"/>
      <c r="D90" s="43"/>
      <c r="E90" s="43"/>
      <c r="F90" s="43"/>
      <c r="G90" s="43"/>
      <c r="H90" s="43"/>
      <c r="I90" s="43"/>
      <c r="J90" s="43"/>
      <c r="K90" s="43"/>
      <c r="L90" s="43"/>
    </row>
    <row r="91" spans="1:12" ht="15.75" x14ac:dyDescent="0.25">
      <c r="A91" s="46">
        <v>89</v>
      </c>
      <c r="B91" s="47" t="s">
        <v>369</v>
      </c>
      <c r="C91" s="43"/>
      <c r="D91" s="43"/>
      <c r="E91" s="43"/>
      <c r="F91" s="43"/>
      <c r="G91" s="43"/>
      <c r="H91" s="43"/>
      <c r="I91" s="43"/>
      <c r="J91" s="43"/>
      <c r="K91" s="43"/>
      <c r="L91" s="43"/>
    </row>
    <row r="92" spans="1:12" ht="15.75" x14ac:dyDescent="0.25">
      <c r="A92" s="46">
        <v>90</v>
      </c>
      <c r="B92" s="47" t="s">
        <v>370</v>
      </c>
      <c r="C92" s="43"/>
      <c r="D92" s="43"/>
      <c r="E92" s="43"/>
      <c r="F92" s="43"/>
      <c r="G92" s="43"/>
      <c r="H92" s="43"/>
      <c r="I92" s="43"/>
      <c r="J92" s="43"/>
      <c r="K92" s="43"/>
      <c r="L92" s="43"/>
    </row>
    <row r="93" spans="1:12" ht="15.75" x14ac:dyDescent="0.25">
      <c r="A93" s="46">
        <v>91</v>
      </c>
      <c r="B93" s="47" t="s">
        <v>371</v>
      </c>
      <c r="C93" s="43"/>
      <c r="D93" s="43"/>
      <c r="E93" s="43"/>
      <c r="F93" s="43"/>
      <c r="G93" s="43"/>
      <c r="H93" s="43"/>
      <c r="I93" s="43"/>
      <c r="J93" s="43"/>
      <c r="K93" s="43"/>
      <c r="L93" s="43"/>
    </row>
    <row r="94" spans="1:12" ht="15.75" x14ac:dyDescent="0.25">
      <c r="A94" s="46">
        <v>92</v>
      </c>
      <c r="B94" s="47" t="s">
        <v>493</v>
      </c>
      <c r="C94" s="43"/>
      <c r="D94" s="43"/>
      <c r="E94" s="43"/>
      <c r="F94" s="43"/>
      <c r="G94" s="43"/>
      <c r="H94" s="43"/>
      <c r="I94" s="43"/>
      <c r="J94" s="43"/>
      <c r="K94" s="43"/>
      <c r="L94" s="43"/>
    </row>
    <row r="95" spans="1:12" ht="15.75" x14ac:dyDescent="0.25">
      <c r="A95" s="46">
        <v>93</v>
      </c>
      <c r="B95" s="47" t="s">
        <v>289</v>
      </c>
      <c r="C95" s="43"/>
      <c r="D95" s="43"/>
      <c r="E95" s="43"/>
      <c r="F95" s="43"/>
      <c r="G95" s="43"/>
      <c r="H95" s="43"/>
      <c r="I95" s="43"/>
      <c r="J95" s="43"/>
      <c r="K95" s="43"/>
      <c r="L95" s="43"/>
    </row>
    <row r="96" spans="1:12" ht="15.75" x14ac:dyDescent="0.25">
      <c r="A96" s="46">
        <v>94</v>
      </c>
      <c r="B96" s="47" t="s">
        <v>289</v>
      </c>
      <c r="C96" s="43"/>
      <c r="D96" s="43"/>
      <c r="E96" s="43"/>
      <c r="F96" s="43"/>
      <c r="G96" s="43"/>
      <c r="H96" s="43"/>
      <c r="I96" s="43"/>
      <c r="J96" s="43"/>
      <c r="K96" s="43"/>
      <c r="L96" s="43"/>
    </row>
    <row r="97" spans="1:12" ht="15.75" x14ac:dyDescent="0.25">
      <c r="A97" s="46">
        <v>95</v>
      </c>
      <c r="B97" s="47" t="s">
        <v>513</v>
      </c>
      <c r="C97" s="43"/>
      <c r="D97" s="43"/>
      <c r="E97" s="43"/>
      <c r="F97" s="43"/>
      <c r="G97" s="43"/>
      <c r="H97" s="43"/>
      <c r="I97" s="43"/>
      <c r="J97" s="43"/>
      <c r="K97" s="43"/>
      <c r="L97" s="43"/>
    </row>
    <row r="98" spans="1:12" ht="15.75" x14ac:dyDescent="0.25">
      <c r="A98" s="46">
        <v>96</v>
      </c>
      <c r="B98" s="47" t="s">
        <v>537</v>
      </c>
      <c r="C98" s="43"/>
      <c r="D98" s="43"/>
      <c r="E98" s="43"/>
      <c r="F98" s="43"/>
      <c r="G98" s="43"/>
      <c r="H98" s="43"/>
      <c r="I98" s="43"/>
      <c r="J98" s="43"/>
      <c r="K98" s="43"/>
      <c r="L98" s="43"/>
    </row>
    <row r="99" spans="1:12" ht="15.75" x14ac:dyDescent="0.25">
      <c r="A99" s="46">
        <v>97</v>
      </c>
      <c r="B99" s="47" t="s">
        <v>289</v>
      </c>
      <c r="C99" s="43"/>
      <c r="D99" s="43"/>
      <c r="E99" s="43"/>
      <c r="F99" s="43"/>
      <c r="G99" s="43"/>
      <c r="H99" s="43"/>
      <c r="I99" s="43"/>
      <c r="J99" s="43"/>
      <c r="K99" s="43"/>
      <c r="L99" s="43"/>
    </row>
    <row r="100" spans="1:12" ht="15.75" x14ac:dyDescent="0.25">
      <c r="A100" s="46">
        <v>98</v>
      </c>
      <c r="B100" s="47" t="s">
        <v>648</v>
      </c>
      <c r="C100" s="43"/>
      <c r="D100" s="43"/>
      <c r="E100" s="43"/>
      <c r="F100" s="43"/>
      <c r="G100" s="43"/>
      <c r="H100" s="43"/>
      <c r="I100" s="43"/>
      <c r="J100" s="43"/>
      <c r="K100" s="43"/>
      <c r="L100" s="43"/>
    </row>
    <row r="101" spans="1:12" ht="15.75" x14ac:dyDescent="0.25">
      <c r="A101" s="46">
        <v>99</v>
      </c>
      <c r="B101" s="47" t="s">
        <v>649</v>
      </c>
      <c r="C101" s="43"/>
      <c r="D101" s="43"/>
      <c r="E101" s="43"/>
      <c r="F101" s="43"/>
      <c r="G101" s="43"/>
      <c r="H101" s="43"/>
      <c r="I101" s="43"/>
      <c r="J101" s="43"/>
      <c r="K101" s="43"/>
      <c r="L101" s="43"/>
    </row>
    <row r="102" spans="1:12" x14ac:dyDescent="0.25">
      <c r="A102" s="43">
        <v>100</v>
      </c>
      <c r="B102" s="47" t="s">
        <v>684</v>
      </c>
      <c r="C102" s="43"/>
      <c r="D102" s="43"/>
      <c r="E102" s="43"/>
      <c r="F102" s="43"/>
      <c r="G102" s="43"/>
      <c r="H102" s="43"/>
      <c r="I102" s="43"/>
      <c r="J102" s="43"/>
      <c r="K102" s="43"/>
      <c r="L102" s="43"/>
    </row>
    <row r="103" spans="1:12" x14ac:dyDescent="0.25">
      <c r="A103" s="43"/>
      <c r="B103" s="43"/>
      <c r="C103" s="43"/>
      <c r="D103" s="43"/>
      <c r="E103" s="43"/>
      <c r="F103" s="43"/>
      <c r="G103" s="43"/>
      <c r="H103" s="43"/>
      <c r="I103" s="43"/>
      <c r="J103" s="43"/>
      <c r="K103" s="43"/>
      <c r="L103" s="43"/>
    </row>
    <row r="104" spans="1:12" x14ac:dyDescent="0.25">
      <c r="A104" s="43"/>
      <c r="B104" s="43"/>
      <c r="C104" s="43"/>
      <c r="D104" s="43"/>
      <c r="E104" s="43"/>
      <c r="F104" s="43"/>
      <c r="G104" s="43"/>
      <c r="H104" s="43"/>
      <c r="I104" s="43"/>
      <c r="J104" s="43"/>
      <c r="K104" s="43"/>
      <c r="L104" s="43"/>
    </row>
    <row r="105" spans="1:12" x14ac:dyDescent="0.25">
      <c r="A105" s="43"/>
      <c r="B105" s="43"/>
      <c r="C105" s="43"/>
      <c r="D105" s="43"/>
      <c r="E105" s="43"/>
      <c r="F105" s="43"/>
      <c r="G105" s="43"/>
      <c r="H105" s="43"/>
      <c r="I105" s="43"/>
      <c r="J105" s="43"/>
      <c r="K105" s="43"/>
      <c r="L105" s="43"/>
    </row>
    <row r="106" spans="1:12" x14ac:dyDescent="0.25">
      <c r="A106" s="43"/>
      <c r="B106" s="43"/>
      <c r="C106" s="43"/>
      <c r="D106" s="43"/>
      <c r="E106" s="43"/>
      <c r="F106" s="43"/>
      <c r="G106" s="43"/>
      <c r="H106" s="43"/>
      <c r="I106" s="43"/>
      <c r="J106" s="43"/>
      <c r="K106" s="43"/>
      <c r="L106" s="43"/>
    </row>
    <row r="107" spans="1:12" x14ac:dyDescent="0.25">
      <c r="A107" s="43"/>
      <c r="B107" s="43"/>
      <c r="C107" s="43"/>
      <c r="D107" s="43"/>
      <c r="E107" s="43"/>
      <c r="F107" s="43"/>
      <c r="G107" s="43"/>
      <c r="H107" s="43"/>
      <c r="I107" s="43"/>
      <c r="J107" s="43"/>
      <c r="K107" s="43"/>
      <c r="L107" s="43"/>
    </row>
    <row r="108" spans="1:12" x14ac:dyDescent="0.25">
      <c r="A108" s="43"/>
      <c r="B108" s="43"/>
      <c r="C108" s="43"/>
      <c r="D108" s="43"/>
      <c r="E108" s="43"/>
      <c r="F108" s="43"/>
      <c r="G108" s="43"/>
      <c r="H108" s="43"/>
      <c r="I108" s="43"/>
      <c r="J108" s="43"/>
      <c r="K108" s="43"/>
      <c r="L108" s="43"/>
    </row>
    <row r="109" spans="1:12" x14ac:dyDescent="0.25">
      <c r="A109" s="43"/>
      <c r="B109" s="43"/>
      <c r="C109" s="43"/>
      <c r="D109" s="43"/>
      <c r="E109" s="43"/>
      <c r="F109" s="43"/>
      <c r="G109" s="43"/>
      <c r="H109" s="43"/>
      <c r="I109" s="43"/>
      <c r="J109" s="43"/>
      <c r="K109" s="43"/>
      <c r="L109" s="43"/>
    </row>
    <row r="110" spans="1:12" x14ac:dyDescent="0.25">
      <c r="A110" s="43"/>
      <c r="B110" s="43"/>
      <c r="C110" s="43"/>
      <c r="D110" s="43"/>
      <c r="E110" s="43"/>
      <c r="F110" s="43"/>
      <c r="G110" s="43"/>
      <c r="H110" s="43"/>
      <c r="I110" s="43"/>
      <c r="J110" s="43"/>
      <c r="K110" s="43"/>
      <c r="L110" s="43"/>
    </row>
    <row r="111" spans="1:12" x14ac:dyDescent="0.25">
      <c r="A111" s="43"/>
      <c r="B111" s="43"/>
      <c r="C111" s="43"/>
      <c r="D111" s="43"/>
      <c r="E111" s="43"/>
      <c r="F111" s="43"/>
      <c r="G111" s="43"/>
      <c r="H111" s="43"/>
      <c r="I111" s="43"/>
      <c r="J111" s="43"/>
      <c r="K111" s="43"/>
      <c r="L111" s="43"/>
    </row>
    <row r="112" spans="1:12" x14ac:dyDescent="0.25">
      <c r="A112" s="43"/>
      <c r="B112" s="43"/>
      <c r="C112" s="43"/>
      <c r="D112" s="43"/>
      <c r="E112" s="43"/>
      <c r="F112" s="43"/>
      <c r="G112" s="43"/>
      <c r="H112" s="43"/>
      <c r="I112" s="43"/>
      <c r="J112" s="43"/>
      <c r="K112" s="43"/>
      <c r="L112" s="43"/>
    </row>
    <row r="113" spans="1:12" x14ac:dyDescent="0.25">
      <c r="A113" s="43"/>
      <c r="B113" s="43"/>
      <c r="C113" s="43"/>
      <c r="D113" s="43"/>
      <c r="E113" s="43"/>
      <c r="F113" s="43"/>
      <c r="G113" s="43"/>
      <c r="H113" s="43"/>
      <c r="I113" s="43"/>
      <c r="J113" s="43"/>
      <c r="K113" s="43"/>
      <c r="L113" s="43"/>
    </row>
    <row r="114" spans="1:12" x14ac:dyDescent="0.25">
      <c r="A114" s="43"/>
      <c r="B114" s="43"/>
      <c r="C114" s="43"/>
      <c r="D114" s="43"/>
      <c r="E114" s="43"/>
      <c r="F114" s="43"/>
      <c r="G114" s="43"/>
      <c r="H114" s="43"/>
      <c r="I114" s="43"/>
      <c r="J114" s="43"/>
      <c r="K114" s="43"/>
      <c r="L114" s="43"/>
    </row>
    <row r="115" spans="1:12" x14ac:dyDescent="0.25">
      <c r="A115" s="43"/>
      <c r="B115" s="43"/>
      <c r="C115" s="43"/>
      <c r="D115" s="43"/>
      <c r="E115" s="43"/>
      <c r="F115" s="43"/>
      <c r="G115" s="43"/>
      <c r="H115" s="43"/>
      <c r="I115" s="43"/>
      <c r="J115" s="43"/>
      <c r="K115" s="43"/>
      <c r="L115" s="43"/>
    </row>
  </sheetData>
  <hyperlinks>
    <hyperlink ref="B93" r:id="rId1" xr:uid="{E5A0D40F-5FBA-4AC1-B12C-BA02890B5EAE}"/>
    <hyperlink ref="B92" r:id="rId2" xr:uid="{1C186559-C00E-41C5-8E1B-4A7068FFFE42}"/>
    <hyperlink ref="B91" r:id="rId3" xr:uid="{1A06E271-323B-416C-BDCB-210E3729C29E}"/>
    <hyperlink ref="B90" r:id="rId4" xr:uid="{B5EDBE8B-0906-428A-A89F-BF1F66B81439}"/>
    <hyperlink ref="B89" r:id="rId5" xr:uid="{86F1FDC9-A113-4D96-AC7C-0662ECE8FE8B}"/>
    <hyperlink ref="B88" r:id="rId6" xr:uid="{62D82ED5-681E-4481-B29E-9C96EC0382AC}"/>
    <hyperlink ref="B87" r:id="rId7" xr:uid="{6EAD7759-03A5-4A71-BC2B-24F6FD431618}"/>
    <hyperlink ref="B86" r:id="rId8" xr:uid="{C6075234-7327-47F8-B47A-560E824AFD8C}"/>
    <hyperlink ref="B85" r:id="rId9" xr:uid="{53A72E69-AA23-4B56-994B-C36E75FA1764}"/>
    <hyperlink ref="B83" r:id="rId10" xr:uid="{D459D51C-FC15-4B17-BA76-258E76C74B84}"/>
    <hyperlink ref="B84" r:id="rId11" xr:uid="{3794B878-C4FD-406A-B3D4-7CE27A6DDBCD}"/>
    <hyperlink ref="B82" r:id="rId12" xr:uid="{C4BFFDDD-D39E-4F96-A4BA-3EFDC2981C09}"/>
    <hyperlink ref="B81" r:id="rId13" xr:uid="{034356C9-20BF-4806-8DD8-8D2CF5B92252}"/>
    <hyperlink ref="B80" r:id="rId14" xr:uid="{1FFB4018-D9E2-4366-88EA-251956463FB6}"/>
    <hyperlink ref="B78" r:id="rId15" xr:uid="{471D34BD-C464-46B5-BF7C-A51F456933A3}"/>
    <hyperlink ref="B79" r:id="rId16" xr:uid="{7C28570E-FB2D-4718-B343-EEC5E875212D}"/>
    <hyperlink ref="B77" r:id="rId17" xr:uid="{707A5FA3-94C1-4806-A8C3-D8EED19AA459}"/>
    <hyperlink ref="B76" r:id="rId18" xr:uid="{D495FCBC-F2B1-4F93-AC3C-502B968CB211}"/>
    <hyperlink ref="B75" r:id="rId19" xr:uid="{F918EB26-CCCB-4E30-A1FC-35FF1CF36B9A}"/>
    <hyperlink ref="B74" r:id="rId20" xr:uid="{8657EC10-DA96-4547-B6C3-55ADB6FC28A6}"/>
    <hyperlink ref="B73" r:id="rId21" xr:uid="{7C179088-F1D2-4042-BBD2-107792D01FBE}"/>
    <hyperlink ref="B72" r:id="rId22" xr:uid="{55CB9736-1C14-4D1F-88E0-A8B71DD6D20E}"/>
    <hyperlink ref="B71" r:id="rId23" xr:uid="{AB649C85-DA24-4BBD-8AB0-B489D11A3361}"/>
    <hyperlink ref="B70" r:id="rId24" xr:uid="{EBC996BA-9528-4329-9198-D5930CCB1A26}"/>
    <hyperlink ref="B69" r:id="rId25" xr:uid="{B610675A-B5A2-46FD-BEB6-139316CFCE69}"/>
    <hyperlink ref="B68" r:id="rId26" xr:uid="{F056F504-4F08-4117-A7CB-1056C5D363EA}"/>
    <hyperlink ref="B67" r:id="rId27" xr:uid="{7BFE9FEF-7019-4EB3-AE1F-C0B839C1CC7B}"/>
    <hyperlink ref="B66" r:id="rId28" xr:uid="{C2181006-0E4F-4280-8DF2-B71C7209C0C2}"/>
    <hyperlink ref="B65" r:id="rId29" xr:uid="{6934AE67-03E6-4B2B-A5C5-000959B0E473}"/>
    <hyperlink ref="B64" r:id="rId30" xr:uid="{75CBF1B8-DE33-4423-9BB3-8374910B9DEF}"/>
    <hyperlink ref="B63" r:id="rId31" xr:uid="{E93FB04A-6627-4B92-A526-7AA0CFAB8AA1}"/>
    <hyperlink ref="B62" r:id="rId32" xr:uid="{B3715196-DBC7-4601-A997-D418E75EE228}"/>
    <hyperlink ref="B61" r:id="rId33" xr:uid="{CC515EEE-9D57-4B84-99B5-9128B272B3EA}"/>
    <hyperlink ref="B60" r:id="rId34" xr:uid="{B893993D-FF36-46B1-A3EC-4F9DCD3294AC}"/>
    <hyperlink ref="B59" r:id="rId35" xr:uid="{EB741B56-4672-4679-B3CA-7662F2EF0741}"/>
    <hyperlink ref="B58" r:id="rId36" xr:uid="{61A6B67B-50D5-4F26-95ED-369ACF534C5F}"/>
    <hyperlink ref="B57" r:id="rId37" xr:uid="{54F3EB72-8184-4ECD-9090-4EF55DC4F207}"/>
    <hyperlink ref="B56" r:id="rId38" xr:uid="{0908FFFD-7954-4CE1-BB84-E15F05018380}"/>
    <hyperlink ref="B55" r:id="rId39" xr:uid="{0926B3DF-87B5-43B5-8BF4-19116FB5DF82}"/>
    <hyperlink ref="B54" r:id="rId40" xr:uid="{D90BDC76-DF68-49FE-BB4D-E7C9B440E921}"/>
    <hyperlink ref="B53" r:id="rId41" xr:uid="{31F52D89-863F-4C6E-826F-F23BA879CD61}"/>
    <hyperlink ref="B52" r:id="rId42" xr:uid="{2D69181A-75B8-4081-B3E6-D548EEE49B11}"/>
    <hyperlink ref="B51" r:id="rId43" xr:uid="{9E9D3203-33E9-45F0-84EB-ED867453C23A}"/>
    <hyperlink ref="B50" r:id="rId44" xr:uid="{F488AE78-0168-4BED-A678-5D80B531371D}"/>
    <hyperlink ref="B49" r:id="rId45" xr:uid="{FC91265B-7D87-4822-BC7E-D38384D0211C}"/>
    <hyperlink ref="B48" r:id="rId46" xr:uid="{0DE0C259-4BB8-4BB0-981B-508773402CED}"/>
    <hyperlink ref="B47" r:id="rId47" xr:uid="{CE92B18A-80A3-4183-8954-F3EB235592EA}"/>
    <hyperlink ref="B46" r:id="rId48" xr:uid="{50F50DF3-4E15-4D77-836F-515DB803C42E}"/>
    <hyperlink ref="B45" r:id="rId49" xr:uid="{DB2C9C3F-DFFB-40E0-A0B0-8BDA6DFAD5A9}"/>
    <hyperlink ref="B44" r:id="rId50" xr:uid="{1F92533C-6A6E-4102-A9A4-8C782A47CD70}"/>
    <hyperlink ref="B43" r:id="rId51" xr:uid="{BA84B146-F9DE-45B4-B291-57D5F09E8A54}"/>
    <hyperlink ref="B42" r:id="rId52" xr:uid="{83BC181A-9753-43E7-89FE-3FDA926B97C4}"/>
    <hyperlink ref="B41" r:id="rId53" xr:uid="{57A36784-7156-4AC4-A551-D3CBE2D92965}"/>
    <hyperlink ref="B40" r:id="rId54" xr:uid="{C0BF9025-CC61-4F5D-A4F3-930EDB4494B1}"/>
    <hyperlink ref="B39" r:id="rId55" xr:uid="{F96DCAEB-C335-4098-A8E5-EE1CA06F6939}"/>
    <hyperlink ref="B38" r:id="rId56" xr:uid="{C5DAA653-BEF3-44AE-98E4-25EF396AE110}"/>
    <hyperlink ref="B37" r:id="rId57" xr:uid="{26A776E0-57FC-49F9-A35E-E347F2478461}"/>
    <hyperlink ref="B35" r:id="rId58" xr:uid="{987694A6-27EE-4506-9F8E-747AFBDD5590}"/>
    <hyperlink ref="B36" r:id="rId59" xr:uid="{E257A287-4668-4620-B01B-3DC5821F23FA}"/>
    <hyperlink ref="B34" r:id="rId60" xr:uid="{81BD07F0-0D5F-42BC-AC6A-8E7F91446C7E}"/>
    <hyperlink ref="B33" r:id="rId61" xr:uid="{3ECD0073-C270-4DE2-96F4-A86EFD66DCF3}"/>
    <hyperlink ref="B32" r:id="rId62" xr:uid="{EE4C374F-6C34-4CAF-812F-A1D443D745CA}"/>
    <hyperlink ref="B31" r:id="rId63" xr:uid="{D73546A4-42F9-4871-A700-2D0D2C8E06AC}"/>
    <hyperlink ref="B30" r:id="rId64" xr:uid="{DDD2ED82-DFD7-47A5-A4FC-02A3E5E7D090}"/>
    <hyperlink ref="B29" r:id="rId65" xr:uid="{8C65C22A-D5FC-4386-9CC4-BBA693CE9491}"/>
    <hyperlink ref="B28" r:id="rId66" xr:uid="{9A1F59E2-9E48-4989-B441-28E97D123475}"/>
    <hyperlink ref="B27" r:id="rId67" xr:uid="{1CDA64DC-DE72-4E52-A880-ACB5FC6082B2}"/>
    <hyperlink ref="B26" r:id="rId68" xr:uid="{D0515C9A-9AE0-4093-8C2C-897750174308}"/>
    <hyperlink ref="B25" r:id="rId69" xr:uid="{77985FA8-012C-430B-8FC2-150BA8C7D904}"/>
    <hyperlink ref="B24" r:id="rId70" xr:uid="{C0AD2284-B62F-4B8A-8B3D-E68E99CAFEEF}"/>
    <hyperlink ref="B23" r:id="rId71" xr:uid="{43EB7980-2FF5-486E-A377-AC2294411F60}"/>
    <hyperlink ref="B22" r:id="rId72" xr:uid="{C2E07872-78FA-4D4C-98BD-239AC0032852}"/>
    <hyperlink ref="B21" r:id="rId73" xr:uid="{971BCEB8-67B3-43E4-9C2D-90F55202E20F}"/>
    <hyperlink ref="B20" r:id="rId74" xr:uid="{2BC87335-44BC-4414-8A40-4309FC26DEEF}"/>
    <hyperlink ref="B19" r:id="rId75" xr:uid="{B96C7241-1EEB-40B5-A26E-A9A17594735B}"/>
    <hyperlink ref="B18" r:id="rId76" xr:uid="{76A32F5F-5F09-4993-9991-0FEFC94DC1A9}"/>
    <hyperlink ref="B17" r:id="rId77" xr:uid="{1D6A0B05-302B-4C68-82FC-FFA0DA7C2612}"/>
    <hyperlink ref="B16" r:id="rId78" xr:uid="{AD672FCE-9E8F-48A3-BAE1-09839E19C081}"/>
    <hyperlink ref="B15" r:id="rId79" xr:uid="{629AF327-93D6-4E55-AF9C-D912C6734B98}"/>
    <hyperlink ref="B14" r:id="rId80" xr:uid="{9C2F01AE-C004-484E-AB94-33CEF23005CC}"/>
    <hyperlink ref="B13" r:id="rId81" xr:uid="{B798E1B4-B974-4114-970E-589C5FC3987C}"/>
    <hyperlink ref="B12" r:id="rId82" xr:uid="{08E700C4-EDBF-46F0-A36C-61A57D244EFE}"/>
    <hyperlink ref="B11" r:id="rId83" xr:uid="{54BCF121-DD46-4C29-8F3E-FAF9AB60CFD5}"/>
    <hyperlink ref="B10" r:id="rId84" xr:uid="{5DEEDDB0-9701-4F4F-981F-B3887E9A59E7}"/>
    <hyperlink ref="B9" r:id="rId85" xr:uid="{DE8432E9-8E66-4955-AC4A-A0DDD4D2D955}"/>
    <hyperlink ref="B8" r:id="rId86" xr:uid="{437F162B-66C4-48FE-B776-EEE2870D9BD7}"/>
    <hyperlink ref="B7" r:id="rId87" xr:uid="{DDA155ED-A5B6-4E98-B13F-20F6FB134AAC}"/>
    <hyperlink ref="B6" r:id="rId88" xr:uid="{A7F47A00-5216-48E3-B11A-D149C44C7FC3}"/>
    <hyperlink ref="B5" r:id="rId89" xr:uid="{EB482898-9457-42D3-9D52-1A2B4E9DC2BD}"/>
    <hyperlink ref="B4" r:id="rId90" xr:uid="{61BF0164-F7D0-4E56-9513-335506D8CB75}"/>
    <hyperlink ref="B3" r:id="rId91" xr:uid="{3D5A57B7-70D1-44AA-B305-A4E1AE3C8635}"/>
    <hyperlink ref="B94" r:id="rId92" xr:uid="{AE1F11E1-439B-4B97-9DA2-C27267ABF925}"/>
    <hyperlink ref="B95" r:id="rId93" xr:uid="{0DA2454D-F73E-434A-9CF9-92297C8FC165}"/>
    <hyperlink ref="B96" r:id="rId94" xr:uid="{9B9F7416-D2BA-4EF0-8AAE-C79A48A19D96}"/>
    <hyperlink ref="B97" r:id="rId95" display="AUC Project Update Filed" xr:uid="{B371515B-E9F6-44B0-A90D-9CBF062BFC66}"/>
    <hyperlink ref="B98" r:id="rId96" xr:uid="{5EBA5726-8BEC-4276-97DC-3CB2C325F2FE}"/>
    <hyperlink ref="B99" r:id="rId97" xr:uid="{543ED1DD-1ABB-42C0-8A8C-F636F5CCFE07}"/>
    <hyperlink ref="B100" r:id="rId98" xr:uid="{8E22C4CC-5BBC-43A0-8ECE-15E52CCEA4DC}"/>
    <hyperlink ref="B101" r:id="rId99" display="NGTL West Path Delivery 2023 CER" xr:uid="{C3CA13F1-1B79-499C-8DBE-CB4171A6E25E}"/>
    <hyperlink ref="B102" r:id="rId100" xr:uid="{48EBEC7E-EA82-46BA-B0AA-E9CBD68517F5}"/>
  </hyperlinks>
  <pageMargins left="0.7" right="0.7" top="0.75" bottom="0.75" header="0.3" footer="0.3"/>
  <pageSetup scale="86" orientation="portrait" horizontalDpi="90" verticalDpi="90" r:id="rId101"/>
  <headerFooter>
    <oddFooter>&amp;A</oddFooter>
  </headerFooter>
  <rowBreaks count="2" manualBreakCount="2">
    <brk id="47" max="16383" man="1"/>
    <brk id="9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5" x14ac:dyDescent="0.25"/>
  <cols>
    <col min="2" max="2" width="40.5703125" bestFit="1" customWidth="1"/>
    <col min="3" max="3" width="12.5703125" customWidth="1"/>
  </cols>
  <sheetData>
    <row r="1" spans="2:3" ht="15.75" thickBot="1" x14ac:dyDescent="0.3"/>
    <row r="2" spans="2:3" ht="27" customHeight="1" thickBot="1" x14ac:dyDescent="0.3">
      <c r="B2" s="7" t="s">
        <v>12</v>
      </c>
      <c r="C2" s="7" t="s">
        <v>406</v>
      </c>
    </row>
    <row r="3" spans="2:3" ht="16.5" thickBot="1" x14ac:dyDescent="0.3">
      <c r="B3" s="8" t="s">
        <v>225</v>
      </c>
      <c r="C3" s="9">
        <f>COUNTIF('Facilities Update'!$B$2:B$139, "Abandonment")</f>
        <v>1</v>
      </c>
    </row>
    <row r="4" spans="2:3" ht="16.5" thickBot="1" x14ac:dyDescent="0.3">
      <c r="B4" s="6" t="s">
        <v>205</v>
      </c>
      <c r="C4" s="9">
        <f>COUNTIF('Facilities Update'!$B$2:B$139, "Clearwater West Expansion")</f>
        <v>4</v>
      </c>
    </row>
    <row r="5" spans="2:3" ht="16.5" thickBot="1" x14ac:dyDescent="0.3">
      <c r="B5" s="6" t="s">
        <v>392</v>
      </c>
      <c r="C5" s="9">
        <f>COUNTIF('Facilities Update'!$B$2:B$139, "Cogen Delivery Station")</f>
        <v>1</v>
      </c>
    </row>
    <row r="6" spans="2:3" ht="16.5" thickBot="1" x14ac:dyDescent="0.3">
      <c r="B6" s="6" t="s">
        <v>223</v>
      </c>
      <c r="C6" s="9">
        <f>COUNTIF('Facilities Update'!$B$2:B$139, "Compressor Station")</f>
        <v>1</v>
      </c>
    </row>
    <row r="7" spans="2:3" ht="16.5" thickBot="1" x14ac:dyDescent="0.3">
      <c r="B7" s="6" t="s">
        <v>211</v>
      </c>
      <c r="C7" s="9">
        <f>COUNTIF('Facilities Update'!$B$2:B$139, "Compressor Station Coolers")</f>
        <v>1</v>
      </c>
    </row>
    <row r="8" spans="2:3" ht="16.5" thickBot="1" x14ac:dyDescent="0.3">
      <c r="B8" s="6" t="s">
        <v>383</v>
      </c>
      <c r="C8" s="9">
        <f>COUNTIF('Facilities Update'!$B$2:B$139, "Compressor Station Decomissioning")</f>
        <v>1</v>
      </c>
    </row>
    <row r="9" spans="2:3" ht="16.5" thickBot="1" x14ac:dyDescent="0.3">
      <c r="B9" s="6" t="s">
        <v>221</v>
      </c>
      <c r="C9" s="9">
        <f>COUNTIF('Facilities Update'!$B$2:B$139, "Compressor Station Modifications")</f>
        <v>2</v>
      </c>
    </row>
    <row r="10" spans="2:3" ht="16.5" thickBot="1" x14ac:dyDescent="0.3">
      <c r="B10" s="6" t="s">
        <v>193</v>
      </c>
      <c r="C10" s="9">
        <f>COUNTIF('Facilities Update'!$B$2:B$139, "Compressor Station Unit Addition")</f>
        <v>4</v>
      </c>
    </row>
    <row r="11" spans="2:3" ht="16.5" thickBot="1" x14ac:dyDescent="0.3">
      <c r="B11" s="6" t="s">
        <v>391</v>
      </c>
      <c r="C11" s="9">
        <f>COUNTIF('Facilities Update'!$B$2:B$139, "Compressor Station Unit Addition &amp; Coolers")</f>
        <v>2</v>
      </c>
    </row>
    <row r="12" spans="2:3" ht="16.5" thickBot="1" x14ac:dyDescent="0.3">
      <c r="B12" s="6" t="s">
        <v>397</v>
      </c>
      <c r="C12" s="9">
        <f>COUNTIF('Facilities Update'!$B$2:B$139, "Connection Piping")</f>
        <v>1</v>
      </c>
    </row>
    <row r="13" spans="2:3" ht="16.5" thickBot="1" x14ac:dyDescent="0.3">
      <c r="B13" s="6" t="s">
        <v>38</v>
      </c>
      <c r="C13" s="9">
        <f>COUNTIF('Facilities Update'!$B$2:B$139, "Control Valve Addition")</f>
        <v>1</v>
      </c>
    </row>
    <row r="14" spans="2:3" ht="16.5" thickBot="1" x14ac:dyDescent="0.3">
      <c r="B14" s="6" t="s">
        <v>398</v>
      </c>
      <c r="C14" s="9">
        <f>COUNTIF('Facilities Update'!$B$2:B$139, "Crossover")</f>
        <v>1</v>
      </c>
    </row>
    <row r="15" spans="2:3" ht="16.5" thickBot="1" x14ac:dyDescent="0.3">
      <c r="B15" s="6" t="s">
        <v>394</v>
      </c>
      <c r="C15" s="9">
        <f>COUNTIF('Facilities Update'!$B$2:B$139, "Delivery Meter Station")</f>
        <v>1</v>
      </c>
    </row>
    <row r="16" spans="2:3" ht="16.5" thickBot="1" x14ac:dyDescent="0.3">
      <c r="B16" s="6" t="s">
        <v>222</v>
      </c>
      <c r="C16" s="9">
        <f>COUNTIF('Facilities Update'!$B$2:B$139, "Edson Mainline Expansion ")</f>
        <v>2</v>
      </c>
    </row>
    <row r="17" spans="2:3" ht="16.5" thickBot="1" x14ac:dyDescent="0.3">
      <c r="B17" s="6" t="s">
        <v>409</v>
      </c>
      <c r="C17" s="9">
        <f>COUNTIF('Facilities Update'!$B$2:B$139, "Expansion &amp; Lateral Loop")</f>
        <v>1</v>
      </c>
    </row>
    <row r="18" spans="2:3" ht="16.5" thickBot="1" x14ac:dyDescent="0.3">
      <c r="B18" s="6" t="s">
        <v>224</v>
      </c>
      <c r="C18" s="9">
        <f>COUNTIF('Facilities Update'!$B$2:B$139, "Extraction Connections")</f>
        <v>1</v>
      </c>
    </row>
    <row r="19" spans="2:3" ht="16.5" thickBot="1" x14ac:dyDescent="0.3">
      <c r="B19" s="5" t="s">
        <v>275</v>
      </c>
      <c r="C19" s="9">
        <f>COUNTIF('Facilities Update'!$B$2:B$139, "Forestburg")</f>
        <v>1</v>
      </c>
    </row>
    <row r="20" spans="2:3" ht="16.5" thickBot="1" x14ac:dyDescent="0.3">
      <c r="B20" s="6" t="s">
        <v>228</v>
      </c>
      <c r="C20" s="9">
        <f>COUNTIF('Facilities Update'!$B$2:B$139, "Grande Prairie Mainline Loop")</f>
        <v>2</v>
      </c>
    </row>
    <row r="21" spans="2:3" ht="16.5" thickBot="1" x14ac:dyDescent="0.3">
      <c r="B21" s="6" t="s">
        <v>230</v>
      </c>
      <c r="C21" s="9">
        <f>COUNTIF('Facilities Update'!$B$2:B$139, "Groundbirch Mainline Loop")</f>
        <v>1</v>
      </c>
    </row>
    <row r="22" spans="2:3" ht="16.5" thickBot="1" x14ac:dyDescent="0.3">
      <c r="B22" s="6" t="s">
        <v>207</v>
      </c>
      <c r="C22" s="9">
        <f>COUNTIF('Facilities Update'!$B$2:B$139, "Lateral Expansion")</f>
        <v>1</v>
      </c>
    </row>
    <row r="23" spans="2:3" ht="16.5" thickBot="1" x14ac:dyDescent="0.3">
      <c r="B23" s="6" t="s">
        <v>380</v>
      </c>
      <c r="C23" s="9">
        <f>COUNTIF('Facilities Update'!$B$2:B$139, "Lateral Loop")</f>
        <v>3</v>
      </c>
    </row>
    <row r="24" spans="2:3" ht="16.5" thickBot="1" x14ac:dyDescent="0.3">
      <c r="B24" s="6" t="s">
        <v>407</v>
      </c>
      <c r="C24" s="9">
        <f>COUNTIF('Facilities Update'!$B$2:B$139, "Meter Station &amp; Lateral Abandonment")</f>
        <v>4</v>
      </c>
    </row>
    <row r="25" spans="2:3" ht="16.5" thickBot="1" x14ac:dyDescent="0.3">
      <c r="B25" s="6" t="s">
        <v>18</v>
      </c>
      <c r="C25" s="9">
        <f>COUNTIF('Facilities Update'!$B$2:B$139, "NGTL System Expansion")</f>
        <v>13</v>
      </c>
    </row>
    <row r="26" spans="2:3" ht="16.5" thickBot="1" x14ac:dyDescent="0.3">
      <c r="B26" s="6" t="s">
        <v>384</v>
      </c>
      <c r="C26" s="9">
        <f>COUNTIF('Facilities Update'!$B$2:B$139, "North Central Corridor Loop")</f>
        <v>1</v>
      </c>
    </row>
    <row r="27" spans="2:3" ht="16.5" thickBot="1" x14ac:dyDescent="0.3">
      <c r="B27" s="6" t="s">
        <v>385</v>
      </c>
      <c r="C27" s="9">
        <f>COUNTIF('Facilities Update'!$B$2:B$139, "North Corridor Expansion")</f>
        <v>4</v>
      </c>
    </row>
    <row r="28" spans="2:3" ht="16.5" thickBot="1" x14ac:dyDescent="0.3">
      <c r="B28" s="6" t="s">
        <v>386</v>
      </c>
      <c r="C28" s="9">
        <f>COUNTIF('Facilities Update'!$B$2:B$139, "North Montney Project")</f>
        <v>11</v>
      </c>
    </row>
    <row r="29" spans="2:3" ht="16.5" thickBot="1" x14ac:dyDescent="0.3">
      <c r="B29" s="6" t="s">
        <v>387</v>
      </c>
      <c r="C29" s="9">
        <f>COUNTIF('Facilities Update'!$B$2:B$139, "North Path Delivery")</f>
        <v>3</v>
      </c>
    </row>
    <row r="30" spans="2:3" ht="16.5" thickBot="1" x14ac:dyDescent="0.3">
      <c r="B30" s="6" t="s">
        <v>388</v>
      </c>
      <c r="C30" s="9">
        <f>COUNTIF('Facilities Update'!$B$2:B$139, "Northwest Mainline Loop")</f>
        <v>1</v>
      </c>
    </row>
    <row r="31" spans="2:3" ht="16.5" thickBot="1" x14ac:dyDescent="0.3">
      <c r="B31" s="6" t="s">
        <v>389</v>
      </c>
      <c r="C31" s="9">
        <f>COUNTIF('Facilities Update'!$B$2:B$139, "Peace River Mainline Abandonment")</f>
        <v>1</v>
      </c>
    </row>
    <row r="32" spans="2:3" ht="16.5" thickBot="1" x14ac:dyDescent="0.3">
      <c r="B32" s="6" t="s">
        <v>390</v>
      </c>
      <c r="C32" s="9">
        <f>COUNTIF('Facilities Update'!$B$2:B$139, "Pembina-Keephills Transmission Project")</f>
        <v>1</v>
      </c>
    </row>
    <row r="33" spans="2:3" ht="16.5" thickBot="1" x14ac:dyDescent="0.3">
      <c r="B33" s="6" t="s">
        <v>408</v>
      </c>
      <c r="C33" s="9">
        <f>COUNTIF('Facilities Update'!$B$2:B$139, "Pipeline &amp; Associated Decommissioning")</f>
        <v>1</v>
      </c>
    </row>
    <row r="34" spans="2:3" ht="16.5" thickBot="1" x14ac:dyDescent="0.3">
      <c r="B34" s="6" t="s">
        <v>396</v>
      </c>
      <c r="C34" s="9">
        <f>COUNTIF('Facilities Update'!$B$2:B$139, "Pipeline Acquisition")</f>
        <v>1</v>
      </c>
    </row>
    <row r="35" spans="2:3" ht="16.5" thickBot="1" x14ac:dyDescent="0.3">
      <c r="B35" s="6" t="s">
        <v>190</v>
      </c>
      <c r="C35" s="9">
        <f>COUNTIF('Facilities Update'!$B$2:B$139, "Pipeline Asset Purchase")</f>
        <v>1</v>
      </c>
    </row>
    <row r="36" spans="2:3" ht="16.5" thickBot="1" x14ac:dyDescent="0.3">
      <c r="B36" s="5" t="s">
        <v>13</v>
      </c>
      <c r="C36" s="9">
        <f>COUNTIF('Facilities Update'!$B$2:B$139, "Pipeline Decommissioning")</f>
        <v>1</v>
      </c>
    </row>
    <row r="37" spans="2:3" ht="16.5" thickBot="1" x14ac:dyDescent="0.3">
      <c r="B37" s="6" t="s">
        <v>401</v>
      </c>
      <c r="C37" s="9">
        <f>COUNTIF('Facilities Update'!$B$2:B$139, "Pipeline Replacement")</f>
        <v>1</v>
      </c>
    </row>
    <row r="38" spans="2:3" ht="16.5" thickBot="1" x14ac:dyDescent="0.3">
      <c r="B38" s="6" t="s">
        <v>382</v>
      </c>
      <c r="C38" s="9">
        <f>COUNTIF('Facilities Update'!$B$2:B$139, "Pipeline Upgrade")</f>
        <v>1</v>
      </c>
    </row>
    <row r="39" spans="2:3" ht="16.5" thickBot="1" x14ac:dyDescent="0.3">
      <c r="B39" s="6" t="s">
        <v>192</v>
      </c>
      <c r="C39" s="9">
        <f>COUNTIF('Facilities Update'!$B$2:B$139, "Receipt Meter Station")</f>
        <v>15</v>
      </c>
    </row>
    <row r="40" spans="2:3" ht="16.5" thickBot="1" x14ac:dyDescent="0.3">
      <c r="B40" s="6" t="s">
        <v>194</v>
      </c>
      <c r="C40" s="9">
        <f>COUNTIF('Facilities Update'!$B$2:B$139, "Receipt Meter Station Expansion")</f>
        <v>10</v>
      </c>
    </row>
    <row r="41" spans="2:3" ht="16.5" thickBot="1" x14ac:dyDescent="0.3">
      <c r="B41" s="6" t="s">
        <v>393</v>
      </c>
      <c r="C41" s="9">
        <f>COUNTIF('Facilities Update'!$B$2:B$139, "Saddle West Expansion")</f>
        <v>6</v>
      </c>
    </row>
    <row r="42" spans="2:3" ht="16.5" thickBot="1" x14ac:dyDescent="0.3">
      <c r="B42" s="6" t="s">
        <v>381</v>
      </c>
      <c r="C42" s="9">
        <f>COUNTIF('Facilities Update'!$B$2:B$139, "Sales Meter Station")</f>
        <v>8</v>
      </c>
    </row>
    <row r="43" spans="2:3" ht="16.5" thickBot="1" x14ac:dyDescent="0.3">
      <c r="B43" s="6" t="s">
        <v>195</v>
      </c>
      <c r="C43" s="9">
        <f>COUNTIF('Facilities Update'!$B$2:B$139, "Sales Meter Station Expansion")</f>
        <v>1</v>
      </c>
    </row>
    <row r="44" spans="2:3" ht="16.5" thickBot="1" x14ac:dyDescent="0.3">
      <c r="B44" s="6" t="s">
        <v>191</v>
      </c>
      <c r="C44" s="9">
        <f>COUNTIF('Facilities Update'!$B$2:B$139, "Sales Meter Station Replacement")</f>
        <v>1</v>
      </c>
    </row>
    <row r="45" spans="2:3" ht="16.5" thickBot="1" x14ac:dyDescent="0.3">
      <c r="B45" s="6" t="s">
        <v>399</v>
      </c>
      <c r="C45" s="9">
        <f>COUNTIF('Facilities Update'!$B$2:B$139, "Transmission Loop")</f>
        <v>2</v>
      </c>
    </row>
    <row r="46" spans="2:3" ht="16.5" thickBot="1" x14ac:dyDescent="0.3">
      <c r="B46" s="6" t="s">
        <v>402</v>
      </c>
      <c r="C46" s="9">
        <f>COUNTIF('Facilities Update'!$B$2:B$139, "West Path Delivery 2022")</f>
        <v>3</v>
      </c>
    </row>
    <row r="47" spans="2:3" ht="16.5" thickBot="1" x14ac:dyDescent="0.3">
      <c r="B47" s="6" t="s">
        <v>404</v>
      </c>
      <c r="C47" s="9">
        <f>COUNTIF('Facilities Update'!$B$2:B$139, "West Path Delivery 2023")</f>
        <v>3</v>
      </c>
    </row>
    <row r="48" spans="2:3" ht="15.75" x14ac:dyDescent="0.25">
      <c r="B48" s="6" t="s">
        <v>405</v>
      </c>
      <c r="C48" s="9">
        <f>COUNTIF('Facilities Update'!$B$2:B$139, "West Path Delivery Project")</f>
        <v>3</v>
      </c>
    </row>
  </sheetData>
  <sortState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5" x14ac:dyDescent="0.25"/>
  <cols>
    <col min="2" max="2" width="26.42578125" customWidth="1"/>
    <col min="3" max="3" width="32" customWidth="1"/>
  </cols>
  <sheetData>
    <row r="2" spans="2:3" ht="15.75" thickBot="1" x14ac:dyDescent="0.3"/>
    <row r="3" spans="2:3" ht="40.5" customHeight="1" thickBot="1" x14ac:dyDescent="0.3">
      <c r="B3" s="1" t="s">
        <v>0</v>
      </c>
      <c r="C3" s="1" t="s">
        <v>417</v>
      </c>
    </row>
    <row r="4" spans="2:3" ht="30" x14ac:dyDescent="0.25">
      <c r="B4" s="11" t="str">
        <f>'Facilities Update'!$C70</f>
        <v xml:space="preserve">Medicine Hat Expansion
Medicine Hat and Suffield Lateral Loop
</v>
      </c>
      <c r="C4" s="13" t="str">
        <f>IF(ISNUMBER('Facilities Update'!I70),'Facilities Update'!I70,"")</f>
        <v/>
      </c>
    </row>
    <row r="5" spans="2:3" ht="30" x14ac:dyDescent="0.25">
      <c r="B5" s="12" t="str">
        <f>'Facilities Update'!$C97</f>
        <v>Pioneer Pipeline Asset Purchase 
(AP)</v>
      </c>
      <c r="C5" s="3" t="str">
        <f>IF(ISNUMBER('Facilities Update'!I97),'Facilities Update'!I97,"")</f>
        <v/>
      </c>
    </row>
    <row r="6" spans="2:3" x14ac:dyDescent="0.25">
      <c r="B6" s="12" t="str">
        <f>'Facilities Update'!$C63</f>
        <v>Hidden Lake North C/S Modifications</v>
      </c>
      <c r="C6" s="3">
        <f>IF(ISNUMBER('Facilities Update'!I63),'Facilities Update'!I63,"")</f>
        <v>5</v>
      </c>
    </row>
    <row r="7" spans="2:3" ht="30" x14ac:dyDescent="0.25">
      <c r="B7" s="12" t="str">
        <f>'Facilities Update'!$C94</f>
        <v>Old Alaska No. 2</v>
      </c>
      <c r="C7" s="3">
        <f>IF(ISNUMBER('Facilities Update'!I94),'Facilities Update'!I94,"")</f>
        <v>3.4</v>
      </c>
    </row>
    <row r="8" spans="2:3" x14ac:dyDescent="0.25">
      <c r="B8" s="12" t="str">
        <f>'Facilities Update'!$C113</f>
        <v xml:space="preserve">Scotford PDH Delivery Meter Station (AP)
</v>
      </c>
      <c r="C8" s="3" t="str">
        <f>IF(ISNUMBER('Facilities Update'!I113),'Facilities Update'!I113,"")</f>
        <v/>
      </c>
    </row>
    <row r="9" spans="2:3" ht="30" x14ac:dyDescent="0.25">
      <c r="B9" s="12" t="str">
        <f>'Facilities Update'!$C55</f>
        <v>Grace Creek North Receipt Meter Station</v>
      </c>
      <c r="C9" s="3">
        <f>IF(ISNUMBER('Facilities Update'!I55),'Facilities Update'!I55,"")</f>
        <v>2</v>
      </c>
    </row>
    <row r="10" spans="2:3" ht="75" x14ac:dyDescent="0.25">
      <c r="B10" s="12" t="str">
        <f>'Facilities Update'!$C134</f>
        <v>West Path Delivery Project:
Burton Creek Compressor Station Unit Addition</v>
      </c>
      <c r="C10" s="3" t="str">
        <f>'Facilities Update'!I134</f>
        <v>116 - ROT
114 - Class 4
167 - EAC</v>
      </c>
    </row>
    <row r="11" spans="2:3" ht="30" x14ac:dyDescent="0.25">
      <c r="B11" s="12" t="str">
        <f>'Facilities Update'!$C66</f>
        <v>Keephills Expansion (AP)</v>
      </c>
      <c r="C11" s="3">
        <f>IF(ISNUMBER('Facilities Update'!I66),'Facilities Update'!I66,"")</f>
        <v>5.8</v>
      </c>
    </row>
    <row r="12" spans="2:3" ht="30" x14ac:dyDescent="0.25">
      <c r="B12" s="12" t="str">
        <f>'Facilities Update'!$C71</f>
        <v>Mildred Lake East Sales Meter Station</v>
      </c>
      <c r="C12" s="3" t="str">
        <f>IF(ISNUMBER('Facilities Update'!I71),'Facilities Update'!I71,"")</f>
        <v/>
      </c>
    </row>
    <row r="13" spans="2:3" ht="45" x14ac:dyDescent="0.25">
      <c r="B13" s="12" t="str">
        <f>'Facilities Update'!$C99</f>
        <v>Pipestone Creek Receipt Meter Station</v>
      </c>
      <c r="C13" s="3">
        <f>IF(ISNUMBER('Facilities Update'!I99),'Facilities Update'!I99,"")</f>
        <v>3.1</v>
      </c>
    </row>
    <row r="14" spans="2:3" ht="60" x14ac:dyDescent="0.25">
      <c r="B14" s="12" t="str">
        <f>'Facilities Update'!$C132</f>
        <v>West Path Delivery 2023
WAML Loop No. 2 (Lundbreck)</v>
      </c>
      <c r="C14" s="3"/>
    </row>
    <row r="15" spans="2:3" ht="60" x14ac:dyDescent="0.25">
      <c r="B15" s="12" t="str">
        <f>'Facilities Update'!$C77</f>
        <v>North Corridor Expansion Project: North Central Corridor Loop (North Star Section 2)</v>
      </c>
      <c r="C15" s="3" t="str">
        <f>IF(ISNUMBER('Facilities Update'!I77),'Facilities Update'!I77,"")</f>
        <v/>
      </c>
    </row>
    <row r="16" spans="2:3" ht="30" x14ac:dyDescent="0.25">
      <c r="B16" s="12" t="str">
        <f>'Facilities Update'!$C112</f>
        <v>Saturn No. 2 Receipt Meter Station</v>
      </c>
      <c r="C16" s="3">
        <f>IF(ISNUMBER('Facilities Update'!I112),'Facilities Update'!I112,"")</f>
        <v>3.8</v>
      </c>
    </row>
    <row r="17" spans="2:3" ht="30" x14ac:dyDescent="0.25">
      <c r="B17" s="12" t="str">
        <f>'Facilities Update'!$C51</f>
        <v>Gold Creek South Receipt Meter Station Expansion</v>
      </c>
      <c r="C17" s="3">
        <f>IF(ISNUMBER('Facilities Update'!I51),'Facilities Update'!I51,"")</f>
        <v>3</v>
      </c>
    </row>
    <row r="18" spans="2:3" x14ac:dyDescent="0.25">
      <c r="B18" s="12" t="str">
        <f>'Facilities Update'!$C65</f>
        <v>Ipiatik Lake Sales Meter Station Modifications</v>
      </c>
      <c r="C18" s="3">
        <f>IF(ISNUMBER('Facilities Update'!I65),'Facilities Update'!I65,"")</f>
        <v>1.3</v>
      </c>
    </row>
    <row r="19" spans="2:3" ht="45" x14ac:dyDescent="0.25">
      <c r="B19" s="12" t="str">
        <f>'Facilities Update'!$C93</f>
        <v>Northwest Mainline Loop (Boundary Lake North Section)</v>
      </c>
      <c r="C19" s="3" t="str">
        <f>IF(ISNUMBER('Facilities Update'!I93),'Facilities Update'!I93,"")</f>
        <v/>
      </c>
    </row>
    <row r="20" spans="2:3" ht="30" x14ac:dyDescent="0.25">
      <c r="B20" s="12" t="str">
        <f>'Facilities Update'!$C34</f>
        <v>Cold Lake Border Sales Meter Station Replacement</v>
      </c>
      <c r="C20" s="3">
        <f>IF(ISNUMBER('Facilities Update'!I34),'Facilities Update'!I34,"")</f>
        <v>3.2</v>
      </c>
    </row>
    <row r="21" spans="2:3" ht="30" x14ac:dyDescent="0.25">
      <c r="B21" s="12" t="str">
        <f>'Facilities Update'!$C36</f>
        <v>Cutbank River North Receipt Meter Station</v>
      </c>
      <c r="C21" s="3">
        <f>IF(ISNUMBER('Facilities Update'!I36),'Facilities Update'!I36,"")</f>
        <v>3.2</v>
      </c>
    </row>
    <row r="22" spans="2:3" ht="30" x14ac:dyDescent="0.25">
      <c r="B22" s="12" t="str">
        <f>'Facilities Update'!$C39</f>
        <v>Dismal Creek North Receipt Meter Station</v>
      </c>
      <c r="C22" s="3">
        <f>IF(ISNUMBER('Facilities Update'!I39),'Facilities Update'!I39,"")</f>
        <v>3.2</v>
      </c>
    </row>
    <row r="23" spans="2:3" ht="30" x14ac:dyDescent="0.25">
      <c r="B23" s="12" t="str">
        <f>'Facilities Update'!$C40</f>
        <v>Dorscheid Receipt Meter Station</v>
      </c>
      <c r="C23" s="3">
        <f>IF(ISNUMBER('Facilities Update'!I40),'Facilities Update'!I40,"")</f>
        <v>3.2</v>
      </c>
    </row>
    <row r="24" spans="2:3" ht="45" x14ac:dyDescent="0.25">
      <c r="B24" s="12" t="str">
        <f>'Facilities Update'!$C58</f>
        <v>Grey Owl Creek North Receipt Meter Station Expansion</v>
      </c>
      <c r="C24" s="3">
        <f>IF(ISNUMBER('Facilities Update'!I58),'Facilities Update'!I58,"")</f>
        <v>3.2</v>
      </c>
    </row>
    <row r="25" spans="2:3" ht="45" x14ac:dyDescent="0.25">
      <c r="B25" s="12" t="str">
        <f>'Facilities Update'!$C52</f>
        <v>Gold Creek South Receipt Meter Station Expansion No. 2</v>
      </c>
      <c r="C25" s="3">
        <f>IF(ISNUMBER('Facilities Update'!I52),'Facilities Update'!I52,"")</f>
        <v>3.5</v>
      </c>
    </row>
    <row r="26" spans="2:3" ht="30" x14ac:dyDescent="0.25">
      <c r="B26" s="12" t="str">
        <f>'Facilities Update'!$C38</f>
        <v>Dawson Creek No. 2 Receipt Meter Station</v>
      </c>
      <c r="C26" s="3">
        <f>IF(ISNUMBER('Facilities Update'!I38),'Facilities Update'!I38,"")</f>
        <v>4.4000000000000004</v>
      </c>
    </row>
    <row r="27" spans="2:3" ht="75" x14ac:dyDescent="0.25">
      <c r="B27" s="12" t="str">
        <f>'Facilities Update'!$C108</f>
        <v>Saddle West Expansion:
Latornell Compressor Station Unit Addition</v>
      </c>
      <c r="C27" s="3" t="str">
        <f>IF(ISNUMBER('Facilities Update'!I108),'Facilities Update'!I108,"")</f>
        <v/>
      </c>
    </row>
    <row r="28" spans="2:3" ht="30" x14ac:dyDescent="0.25">
      <c r="B28" s="12" t="str">
        <f>'Facilities Update'!$C137</f>
        <v>Wiau Lake North Sales Meter Station</v>
      </c>
      <c r="C28" s="3">
        <f>'Facilities Update'!I137</f>
        <v>2.4</v>
      </c>
    </row>
    <row r="29" spans="2:3" ht="30" x14ac:dyDescent="0.25">
      <c r="B29" s="12" t="str">
        <f>'Facilities Update'!$C135</f>
        <v xml:space="preserve">West Path Delivery Project:
Turner Valley Compressor Station Unit Addition </v>
      </c>
      <c r="C29" s="3" t="str">
        <f>'Facilities Update'!I135</f>
        <v>132 - ROT
106 - Class 4
101 - EAC</v>
      </c>
    </row>
    <row r="30" spans="2:3" ht="30" x14ac:dyDescent="0.25">
      <c r="B30" s="12" t="str">
        <f>'Facilities Update'!$C23</f>
        <v>Anderson Lake Receipt Meter Station</v>
      </c>
      <c r="C30" s="3">
        <f>IF(ISNUMBER('Facilities Update'!I23),'Facilities Update'!I23,"")</f>
        <v>4</v>
      </c>
    </row>
    <row r="31" spans="2:3" ht="30" x14ac:dyDescent="0.25">
      <c r="B31" s="12" t="str">
        <f>'Facilities Update'!$C115</f>
        <v xml:space="preserve">Smoky River Lateral Loop </v>
      </c>
      <c r="C31" s="3" t="str">
        <f>IF(ISNUMBER('Facilities Update'!I115),'Facilities Update'!I115,"")</f>
        <v/>
      </c>
    </row>
    <row r="32" spans="2:3" ht="30" x14ac:dyDescent="0.25">
      <c r="B32" s="12" t="str">
        <f>'Facilities Update'!$C110</f>
        <v>Saddle West Expansion:
Saddle Hills Compressor Station Unit Addition and Control Valve Modifications</v>
      </c>
      <c r="C32" s="3" t="str">
        <f>IF(ISNUMBER('Facilities Update'!I110),'Facilities Update'!I110,"")</f>
        <v/>
      </c>
    </row>
    <row r="33" spans="2:3" ht="30" x14ac:dyDescent="0.25">
      <c r="B33" s="12" t="str">
        <f>'Facilities Update'!$C98</f>
        <v>Pipestone Compressor Station Unit Addition &amp; Coolers</v>
      </c>
      <c r="C33" s="3" t="str">
        <f>IF(ISNUMBER('Facilities Update'!I98),'Facilities Update'!I98,"")</f>
        <v/>
      </c>
    </row>
    <row r="34" spans="2:3" ht="30" x14ac:dyDescent="0.25">
      <c r="B34" s="12" t="str">
        <f>'Facilities Update'!$C27</f>
        <v>Christina Lake North Sales Meter Station Expansion</v>
      </c>
      <c r="C34" s="3">
        <f>IF(ISNUMBER('Facilities Update'!I27),'Facilities Update'!I27,"")</f>
        <v>4.4000000000000004</v>
      </c>
    </row>
    <row r="35" spans="2:3" ht="30" x14ac:dyDescent="0.25">
      <c r="B35" s="12" t="str">
        <f>'Facilities Update'!$C28</f>
        <v>Clark Lake South Receipt Meter Station</v>
      </c>
      <c r="C35" s="3">
        <f>IF(ISNUMBER('Facilities Update'!I28),'Facilities Update'!I28,"")</f>
        <v>4.4000000000000004</v>
      </c>
    </row>
    <row r="36" spans="2:3" ht="30" x14ac:dyDescent="0.25">
      <c r="B36" s="12" t="str">
        <f>'Facilities Update'!$C37</f>
        <v>Dawson Creek East No. 2 Receipt Meter Station</v>
      </c>
      <c r="C36" s="3">
        <f>IF(ISNUMBER('Facilities Update'!I37),'Facilities Update'!I37,"")</f>
        <v>3.8</v>
      </c>
    </row>
    <row r="37" spans="2:3" ht="90" x14ac:dyDescent="0.25">
      <c r="B37" s="12" t="str">
        <f>'Facilities Update'!$C69</f>
        <v>Liza Lake Sales Meter Station</v>
      </c>
      <c r="C37" s="3">
        <f>IF(ISNUMBER('Facilities Update'!I69),'Facilities Update'!I69,"")</f>
        <v>2.1</v>
      </c>
    </row>
    <row r="38" spans="2:3" ht="45" x14ac:dyDescent="0.25">
      <c r="B38" s="12" t="str">
        <f>'Facilities Update'!$C22</f>
        <v>Alberta Montana Border Sales Meter Station Replacement</v>
      </c>
      <c r="C38" s="3">
        <f>IF(ISNUMBER('Facilities Update'!I22),'Facilities Update'!I22,"")</f>
        <v>4.5999999999999996</v>
      </c>
    </row>
    <row r="39" spans="2:3" ht="30" x14ac:dyDescent="0.25">
      <c r="B39" s="12" t="str">
        <f>'Facilities Update'!$C53</f>
        <v>Gold Creek West Receipt Meter Station</v>
      </c>
      <c r="C39" s="3">
        <f>IF(ISNUMBER('Facilities Update'!I53),'Facilities Update'!I53,"")</f>
        <v>4.9000000000000004</v>
      </c>
    </row>
    <row r="40" spans="2:3" ht="30" x14ac:dyDescent="0.25">
      <c r="B40" s="12" t="str">
        <f>'Facilities Update'!$C61</f>
        <v>Groundbirch Mainline Loop (Sunrise Section)</v>
      </c>
      <c r="C40" s="3" t="str">
        <f>IF(ISNUMBER('Facilities Update'!I61),'Facilities Update'!I61,"")</f>
        <v/>
      </c>
    </row>
    <row r="41" spans="2:3" ht="30" x14ac:dyDescent="0.25">
      <c r="B41" s="12" t="str">
        <f>'Facilities Update'!$C25</f>
        <v>Bonanza Receipt Meter Station Expansion</v>
      </c>
      <c r="C41" s="3">
        <f>IF(ISNUMBER('Facilities Update'!I25),'Facilities Update'!I25,"")</f>
        <v>5.5</v>
      </c>
    </row>
    <row r="42" spans="2:3" ht="30" x14ac:dyDescent="0.25">
      <c r="B42" s="12" t="str">
        <f>'Facilities Update'!$C4</f>
        <v>2016 Pipeline Decommissioning Program</v>
      </c>
      <c r="C42" s="3">
        <f>IF(ISNUMBER('Facilities Update'!I4),'Facilities Update'!I4,"")</f>
        <v>5.6</v>
      </c>
    </row>
    <row r="43" spans="2:3" ht="45" x14ac:dyDescent="0.25">
      <c r="B43" s="12" t="str">
        <f>'Facilities Update'!$C118</f>
        <v xml:space="preserve">Spruce Grove and Stony Plain UPU – Installation (AP)
</v>
      </c>
      <c r="C43" s="3">
        <f>IF(ISNUMBER('Facilities Update'!I118),'Facilities Update'!I118,"")</f>
        <v>13.2</v>
      </c>
    </row>
    <row r="44" spans="2:3" ht="45" x14ac:dyDescent="0.25">
      <c r="B44" s="12" t="str">
        <f>'Facilities Update'!$C2</f>
        <v xml:space="preserve">2015 Meter Station and Associated Lateral Abandonment </v>
      </c>
      <c r="C44" s="3">
        <f>IF(ISNUMBER('Facilities Update'!I2),'Facilities Update'!I2,"")</f>
        <v>5.8</v>
      </c>
    </row>
    <row r="45" spans="2:3" ht="45" x14ac:dyDescent="0.25">
      <c r="B45" s="12" t="str">
        <f>'Facilities Update'!$C3</f>
        <v>2016 Meter Station and Associated Lateral Abandonment</v>
      </c>
      <c r="C45" s="3">
        <f>IF(ISNUMBER('Facilities Update'!I3),'Facilities Update'!I3,"")</f>
        <v>6.7</v>
      </c>
    </row>
    <row r="46" spans="2:3" ht="30" x14ac:dyDescent="0.25">
      <c r="B46" s="12" t="str">
        <f>'Facilities Update'!$C139</f>
        <v>Wilkin Lake Sales Meter Station</v>
      </c>
      <c r="C46" s="3">
        <f>'Facilities Update'!I139</f>
        <v>2</v>
      </c>
    </row>
    <row r="47" spans="2:3" ht="30" x14ac:dyDescent="0.25">
      <c r="B47" s="12" t="str">
        <f>'Facilities Update'!$C114</f>
        <v>Sheerness No. 2 Sales Meter Station</v>
      </c>
      <c r="C47" s="3">
        <f>IF(ISNUMBER('Facilities Update'!I114),'Facilities Update'!I114,"")</f>
        <v>4.2</v>
      </c>
    </row>
    <row r="48" spans="2:3" ht="30" x14ac:dyDescent="0.25">
      <c r="B48" s="12" t="str">
        <f>'Facilities Update'!$C125</f>
        <v>Valhalla North Receipt Meter Station Expansion</v>
      </c>
      <c r="C48" s="3" t="str">
        <f>IF(ISNUMBER('Facilities Update'!I125),'Facilities Update'!I125,"")</f>
        <v/>
      </c>
    </row>
    <row r="49" spans="2:3" ht="60" x14ac:dyDescent="0.25">
      <c r="B49" s="12" t="str">
        <f>'Facilities Update'!$C133</f>
        <v>West Path Delivery 2023
WAML Loop No. 2 (Turner Valley)</v>
      </c>
      <c r="C49" s="3" t="str">
        <f>'Facilities Update'!I133</f>
        <v>209 - ROT
209 - Class 5</v>
      </c>
    </row>
    <row r="50" spans="2:3" ht="30" x14ac:dyDescent="0.25">
      <c r="B50" s="12" t="str">
        <f>'Facilities Update'!$C48</f>
        <v>Farrell Lake CS Modifications</v>
      </c>
      <c r="C50" s="3">
        <f>IF(ISNUMBER('Facilities Update'!I48),'Facilities Update'!I48,"")</f>
        <v>9.1</v>
      </c>
    </row>
    <row r="51" spans="2:3" ht="30" x14ac:dyDescent="0.25">
      <c r="B51" s="12" t="str">
        <f>'Facilities Update'!$C119</f>
        <v>Stoney Transit/North Gate Connection Piping (AP)</v>
      </c>
      <c r="C51" s="3" t="str">
        <f>IF(ISNUMBER('Facilities Update'!I119),'Facilities Update'!I119,"")</f>
        <v/>
      </c>
    </row>
    <row r="52" spans="2:3" ht="45" x14ac:dyDescent="0.25">
      <c r="B52" s="12" t="str">
        <f>'Facilities Update'!$C5</f>
        <v>2017 Meter Stations and Laterals Abandonment Program</v>
      </c>
      <c r="C52" s="3">
        <f>IF(ISNUMBER('Facilities Update'!I5),'Facilities Update'!I5,"")</f>
        <v>16.399999999999999</v>
      </c>
    </row>
    <row r="53" spans="2:3" x14ac:dyDescent="0.25">
      <c r="B53" s="12" t="e">
        <f>'Facilities Update'!#REF!</f>
        <v>#REF!</v>
      </c>
      <c r="C53" s="3" t="str">
        <f>IF(ISNUMBER('Facilities Update'!#REF!),'Facilities Update'!#REF!,"")</f>
        <v/>
      </c>
    </row>
    <row r="54" spans="2:3" x14ac:dyDescent="0.25">
      <c r="B54" s="12" t="e">
        <f>'Facilities Update'!#REF!</f>
        <v>#REF!</v>
      </c>
      <c r="C54" s="3" t="str">
        <f>IF(ISNUMBER('Facilities Update'!#REF!),'Facilities Update'!#REF!,"")</f>
        <v/>
      </c>
    </row>
    <row r="55" spans="2:3" x14ac:dyDescent="0.25">
      <c r="B55" s="12" t="str">
        <f>'Facilities Update'!$C47</f>
        <v>Etzikom Abandonment</v>
      </c>
      <c r="C55" s="3">
        <f>IF(ISNUMBER('Facilities Update'!I47),'Facilities Update'!I47,"")</f>
        <v>18.2</v>
      </c>
    </row>
    <row r="56" spans="2:3" x14ac:dyDescent="0.25">
      <c r="B56" s="12" t="str">
        <f>'Facilities Update'!$C64</f>
        <v>Hythe Lateral Loop No. 2</v>
      </c>
      <c r="C56" s="3" t="str">
        <f>IF(ISNUMBER('Facilities Update'!I64),'Facilities Update'!I64,"")</f>
        <v/>
      </c>
    </row>
    <row r="57" spans="2:3" ht="60" x14ac:dyDescent="0.25">
      <c r="B57" s="12" t="str">
        <f>'Facilities Update'!$C6</f>
        <v>2017 NGTL System Expansion Project:
Northwest Mainline Loop (Boundary Lake Section)</v>
      </c>
      <c r="C57" s="3" t="str">
        <f>IF(ISNUMBER('Facilities Update'!I6),'Facilities Update'!I6,"")</f>
        <v/>
      </c>
    </row>
    <row r="58" spans="2:3" ht="45" x14ac:dyDescent="0.25">
      <c r="B58" s="12" t="str">
        <f>'Facilities Update'!$C7</f>
        <v>2018 Meter Station and Laterals Abandonment Program</v>
      </c>
      <c r="C58" s="3" t="str">
        <f>IF(ISNUMBER('Facilities Update'!I7),'Facilities Update'!I7,"")</f>
        <v/>
      </c>
    </row>
    <row r="59" spans="2:3" ht="45" x14ac:dyDescent="0.25">
      <c r="B59" s="12" t="str">
        <f>'Facilities Update'!$C8</f>
        <v>2018 Pipelines and Associated Facilities Decommissioning Program</v>
      </c>
      <c r="C59" s="3" t="str">
        <f>IF(ISNUMBER('Facilities Update'!I8),'Facilities Update'!I8,"")</f>
        <v/>
      </c>
    </row>
    <row r="60" spans="2:3" ht="75" x14ac:dyDescent="0.25">
      <c r="B60" s="12" t="str">
        <f>'Facilities Update'!$C9</f>
        <v>2021 NGTL System Expansion Project:
Beiseker Compressor Station Unit Addition</v>
      </c>
      <c r="C60" s="3" t="str">
        <f>IF(ISNUMBER('Facilities Update'!I9),'Facilities Update'!I9,"")</f>
        <v/>
      </c>
    </row>
    <row r="61" spans="2:3" ht="75" x14ac:dyDescent="0.25">
      <c r="B61" s="12" t="str">
        <f>'Facilities Update'!$C10</f>
        <v>2021 NGTL System Expansion Project:
Didsbury Compressor Station &amp; Coolers</v>
      </c>
      <c r="C61" s="3" t="str">
        <f>IF(ISNUMBER('Facilities Update'!I10),'Facilities Update'!I10,"")</f>
        <v/>
      </c>
    </row>
    <row r="62" spans="2:3" ht="75" x14ac:dyDescent="0.25">
      <c r="B62" s="12" t="str">
        <f>'Facilities Update'!$C11</f>
        <v>2021 NGTL System Expansion Project:
Edson Mainline Loop No.4 (Brewster)</v>
      </c>
      <c r="C62" s="3" t="str">
        <f>IF(ISNUMBER('Facilities Update'!I11),'Facilities Update'!I11,"")</f>
        <v/>
      </c>
    </row>
    <row r="63" spans="2:3" ht="75" x14ac:dyDescent="0.25">
      <c r="B63" s="12" t="str">
        <f>'Facilities Update'!$C12</f>
        <v>2021 NGTL System Expansion Project:
Edson Mainline Loop No.4 (Dismal Creek)</v>
      </c>
      <c r="C63" s="3" t="str">
        <f>IF(ISNUMBER('Facilities Update'!I12),'Facilities Update'!I12,"")</f>
        <v/>
      </c>
    </row>
    <row r="64" spans="2:3" ht="75" x14ac:dyDescent="0.25">
      <c r="B64" s="12" t="str">
        <f>'Facilities Update'!$C13</f>
        <v>2021 NGTL System Expansion Project:
Edson Mainline Loop No.4 (Robb)</v>
      </c>
      <c r="C64" s="3" t="str">
        <f>IF(ISNUMBER('Facilities Update'!I13),'Facilities Update'!I13,"")</f>
        <v/>
      </c>
    </row>
    <row r="65" spans="2:3" ht="75" x14ac:dyDescent="0.25">
      <c r="B65" s="12" t="str">
        <f>'Facilities Update'!$C14</f>
        <v>2021 NGTL System Expansion Project:
Grande Prairie Mainline Loop No.2 (Colt Section)</v>
      </c>
      <c r="C65" s="3" t="str">
        <f>IF(ISNUMBER('Facilities Update'!I14),'Facilities Update'!I14,"")</f>
        <v/>
      </c>
    </row>
    <row r="66" spans="2:3" ht="75" x14ac:dyDescent="0.25">
      <c r="B66" s="12" t="str">
        <f>'Facilities Update'!$C15</f>
        <v>2021 NGTL System Expansion Project:
Grande Prairie Mainline Loop No.2 (Deep Valley)</v>
      </c>
      <c r="C66" s="3" t="str">
        <f>IF(ISNUMBER('Facilities Update'!I15),'Facilities Update'!I15,"")</f>
        <v/>
      </c>
    </row>
    <row r="67" spans="2:3" ht="75" x14ac:dyDescent="0.25">
      <c r="B67" s="12" t="str">
        <f>'Facilities Update'!$C16</f>
        <v>2021 NGTL System Expansion Project:
Grande Prairie Mainline Loop No.2 (Karr)</v>
      </c>
      <c r="C67" s="3" t="str">
        <f>IF(ISNUMBER('Facilities Update'!I16),'Facilities Update'!I16,"")</f>
        <v/>
      </c>
    </row>
    <row r="68" spans="2:3" x14ac:dyDescent="0.25">
      <c r="B68" s="12" t="e">
        <f>'Facilities Update'!#REF!</f>
        <v>#REF!</v>
      </c>
      <c r="C68" s="3" t="str">
        <f>IF(ISNUMBER('Facilities Update'!#REF!),'Facilities Update'!#REF!,"")</f>
        <v/>
      </c>
    </row>
    <row r="69" spans="2:3" ht="90" x14ac:dyDescent="0.25">
      <c r="B69" s="12" t="str">
        <f>'Facilities Update'!$C17</f>
        <v xml:space="preserve">2021 NGTL System Expansion Project:
Grande Prairie Mainline Loop No.3 (Elmworth Section 2 &amp; 3) </v>
      </c>
      <c r="C69" s="3" t="str">
        <f>IF(ISNUMBER('Facilities Update'!I17),'Facilities Update'!I17,"")</f>
        <v/>
      </c>
    </row>
    <row r="70" spans="2:3" ht="75" x14ac:dyDescent="0.25">
      <c r="B70" s="12" t="str">
        <f>'Facilities Update'!$C18</f>
        <v>2021 NGTL System Expansion Project:
Grande Prairie Mainline Loop No.4 (Valhalla)</v>
      </c>
      <c r="C70" s="3" t="str">
        <f>IF(ISNUMBER('Facilities Update'!I18),'Facilities Update'!I18,"")</f>
        <v/>
      </c>
    </row>
    <row r="71" spans="2:3" ht="75" x14ac:dyDescent="0.25">
      <c r="B71" s="12" t="str">
        <f>'Facilities Update'!$C19</f>
        <v>2021 NGTL System Expansion Project:
January Creek Control Valve Addition</v>
      </c>
      <c r="C71" s="3" t="str">
        <f>IF(ISNUMBER('Facilities Update'!I19),'Facilities Update'!I19,"")</f>
        <v/>
      </c>
    </row>
    <row r="72" spans="2:3" ht="75" x14ac:dyDescent="0.25">
      <c r="B72" s="12" t="str">
        <f>'Facilities Update'!$C20</f>
        <v>2021 NGTL System Expansion Project:
Nordegg Compressor Station Unit Addition</v>
      </c>
      <c r="C72" s="3" t="str">
        <f>IF(ISNUMBER('Facilities Update'!I20),'Facilities Update'!I20,"")</f>
        <v/>
      </c>
    </row>
    <row r="73" spans="2:3" ht="30" x14ac:dyDescent="0.25">
      <c r="B73" s="12" t="str">
        <f>'Facilities Update'!$C21</f>
        <v>Albersun Pipeline Asset Purchase</v>
      </c>
      <c r="C73" s="3" t="str">
        <f>IF(ISNUMBER('Facilities Update'!I21),'Facilities Update'!I21,"")</f>
        <v/>
      </c>
    </row>
    <row r="74" spans="2:3" ht="30" x14ac:dyDescent="0.25">
      <c r="B74" s="12" t="str">
        <f>'Facilities Update'!$C24</f>
        <v>Berland River Compressor Station Unit Addition</v>
      </c>
      <c r="C74" s="3" t="str">
        <f>IF(ISNUMBER('Facilities Update'!I24),'Facilities Update'!I24,"")</f>
        <v/>
      </c>
    </row>
    <row r="75" spans="2:3" ht="30" x14ac:dyDescent="0.25">
      <c r="B75" s="12" t="str">
        <f>'Facilities Update'!$C26</f>
        <v>Buffalo Creek Compressor Station Unit Addition</v>
      </c>
      <c r="C75" s="3" t="str">
        <f>IF(ISNUMBER('Facilities Update'!I26),'Facilities Update'!I26,"")</f>
        <v/>
      </c>
    </row>
    <row r="76" spans="2:3" ht="45" x14ac:dyDescent="0.25">
      <c r="B76" s="12" t="str">
        <f>'Facilities Update'!$C29</f>
        <v>Clearwater Compressor Station Unit Addition &amp; Coolers</v>
      </c>
      <c r="C76" s="3" t="str">
        <f>IF(ISNUMBER('Facilities Update'!I29),'Facilities Update'!I29,"")</f>
        <v/>
      </c>
    </row>
    <row r="77" spans="2:3" ht="60" x14ac:dyDescent="0.25">
      <c r="B77" s="12" t="str">
        <f>'Facilities Update'!$C30</f>
        <v>Clearwater West Expansion:
Clearwater Compressor Station Unit Addition</v>
      </c>
      <c r="C77" s="3" t="str">
        <f>IF(ISNUMBER('Facilities Update'!I30),'Facilities Update'!I30,"")</f>
        <v/>
      </c>
    </row>
    <row r="78" spans="2:3" ht="60" x14ac:dyDescent="0.25">
      <c r="B78" s="12" t="str">
        <f>'Facilities Update'!$C31</f>
        <v>Clearwater West Expansion:
Grande Prairie Mainline Loop No.2 (Huallen)</v>
      </c>
      <c r="C78" s="3" t="str">
        <f>IF(ISNUMBER('Facilities Update'!I31),'Facilities Update'!I31,"")</f>
        <v/>
      </c>
    </row>
    <row r="79" spans="2:3" ht="75" x14ac:dyDescent="0.25">
      <c r="B79" s="12" t="str">
        <f>'Facilities Update'!$C32</f>
        <v xml:space="preserve">Clearwater West Expansion:
Grande Prairie Mainline Loop No.3 (Elmworth Section 1) </v>
      </c>
      <c r="C79" s="3" t="str">
        <f>IF(ISNUMBER('Facilities Update'!I32),'Facilities Update'!I32,"")</f>
        <v/>
      </c>
    </row>
    <row r="80" spans="2:3" ht="60" x14ac:dyDescent="0.25">
      <c r="B80" s="12" t="str">
        <f>'Facilities Update'!$C33</f>
        <v>Clearwater West Expansion:
Wolf Lake Compressor Station Unit Addition</v>
      </c>
      <c r="C80" s="3" t="str">
        <f>IF(ISNUMBER('Facilities Update'!I33),'Facilities Update'!I33,"")</f>
        <v/>
      </c>
    </row>
    <row r="81" spans="2:3" ht="30" x14ac:dyDescent="0.25">
      <c r="B81" s="12" t="str">
        <f>'Facilities Update'!$C35</f>
        <v>Cutbank River Lateral Expansion</v>
      </c>
      <c r="C81" s="3" t="str">
        <f>IF(ISNUMBER('Facilities Update'!I35),'Facilities Update'!I35,"")</f>
        <v/>
      </c>
    </row>
    <row r="82" spans="2:3" ht="30" x14ac:dyDescent="0.25">
      <c r="B82" s="12" t="str">
        <f>'Facilities Update'!$C41</f>
        <v>Drywood Compressor Station Coolers</v>
      </c>
      <c r="C82" s="3" t="str">
        <f>IF(ISNUMBER('Facilities Update'!I41),'Facilities Update'!I41,"")</f>
        <v/>
      </c>
    </row>
    <row r="83" spans="2:3" ht="30" x14ac:dyDescent="0.25">
      <c r="B83" s="12" t="str">
        <f>'Facilities Update'!$C42</f>
        <v>Edson Control Valve Addition</v>
      </c>
      <c r="C83" s="3" t="str">
        <f>IF(ISNUMBER('Facilities Update'!I42),'Facilities Update'!I42,"")</f>
        <v/>
      </c>
    </row>
    <row r="84" spans="2:3" ht="45" x14ac:dyDescent="0.25">
      <c r="B84" s="12" t="str">
        <f>'Facilities Update'!$C43</f>
        <v>Edson Mainline Expansion Project: Edson Mainline Loop No.4 (Alford Creek)</v>
      </c>
      <c r="C84" s="3" t="str">
        <f>IF(ISNUMBER('Facilities Update'!I43),'Facilities Update'!I43,"")</f>
        <v/>
      </c>
    </row>
    <row r="85" spans="2:3" ht="45" x14ac:dyDescent="0.25">
      <c r="B85" s="12" t="str">
        <f>'Facilities Update'!$C44</f>
        <v>Edson Mainline Expansion Project: Edson Mainline Loop No.4 (Elk River)</v>
      </c>
      <c r="C85" s="3" t="str">
        <f>IF(ISNUMBER('Facilities Update'!I44),'Facilities Update'!I44,"")</f>
        <v/>
      </c>
    </row>
    <row r="86" spans="2:3" ht="30" x14ac:dyDescent="0.25">
      <c r="B86" s="12" t="str">
        <f>'Facilities Update'!$C45</f>
        <v>Emerson Creek Compressor Station</v>
      </c>
      <c r="C86" s="3" t="str">
        <f>IF(ISNUMBER('Facilities Update'!I45),'Facilities Update'!I45,"")</f>
        <v/>
      </c>
    </row>
    <row r="87" spans="2:3" ht="30" x14ac:dyDescent="0.25">
      <c r="B87" s="12" t="str">
        <f>'Facilities Update'!$C46</f>
        <v>Empress Area Extraction Connections Project</v>
      </c>
      <c r="C87" s="3" t="str">
        <f>IF(ISNUMBER('Facilities Update'!I46),'Facilities Update'!I46,"")</f>
        <v/>
      </c>
    </row>
    <row r="88" spans="2:3" ht="75" x14ac:dyDescent="0.25">
      <c r="B88" s="12" t="str">
        <f>'Facilities Update'!$C49</f>
        <v>Forestburg Lateral Loop
Forestburg East Sales Meter Station</v>
      </c>
      <c r="C88" s="3" t="str">
        <f>IF(ISNUMBER('Facilities Update'!I49),'Facilities Update'!I49,"")</f>
        <v/>
      </c>
    </row>
    <row r="89" spans="2:3" ht="30" x14ac:dyDescent="0.25">
      <c r="B89" s="12" t="str">
        <f>'Facilities Update'!$C54</f>
        <v>Goodfish Compressor Station Unit Addition</v>
      </c>
      <c r="C89" s="3" t="str">
        <f>IF(ISNUMBER('Facilities Update'!I54),'Facilities Update'!I54,"")</f>
        <v/>
      </c>
    </row>
    <row r="90" spans="2:3" ht="45" x14ac:dyDescent="0.25">
      <c r="B90" s="12" t="str">
        <f>'Facilities Update'!$C56</f>
        <v>Grande Prairie Mainline Loop No. 2 (McLeod River North Section)</v>
      </c>
      <c r="C90" s="3" t="str">
        <f>IF(ISNUMBER('Facilities Update'!I56),'Facilities Update'!I56,"")</f>
        <v/>
      </c>
    </row>
    <row r="91" spans="2:3" ht="45" x14ac:dyDescent="0.25">
      <c r="B91" s="12" t="str">
        <f>'Facilities Update'!$C57</f>
        <v>Grande Prairie Mainline Loop No. 4 (Valhalla North Section)</v>
      </c>
      <c r="C91" s="3" t="str">
        <f>IF(ISNUMBER('Facilities Update'!I57),'Facilities Update'!I57,"")</f>
        <v/>
      </c>
    </row>
    <row r="92" spans="2:3" ht="90" x14ac:dyDescent="0.25">
      <c r="B92" s="12" t="str">
        <f>'Facilities Update'!$C59</f>
        <v>Groundbirch Mainline (Saturn Section) &amp; Saddle Hills Unit Addition:
Groundbirch Mainline Loop (Saturn Section)</v>
      </c>
      <c r="C92" s="3" t="str">
        <f>IF(ISNUMBER('Facilities Update'!I59),'Facilities Update'!I59,"")</f>
        <v/>
      </c>
    </row>
    <row r="93" spans="2:3" ht="90" x14ac:dyDescent="0.25">
      <c r="B93" s="12" t="str">
        <f>'Facilities Update'!$C60</f>
        <v>Groundbirch Mainline (Saturn Section) &amp; Saddle Hills Unit Addition:
Saddle Hills Compressor Station Unit Addition</v>
      </c>
      <c r="C93" s="3" t="str">
        <f>IF(ISNUMBER('Facilities Update'!I60),'Facilities Update'!I60,"")</f>
        <v/>
      </c>
    </row>
    <row r="94" spans="2:3" x14ac:dyDescent="0.25">
      <c r="B94" s="12" t="str">
        <f>'Facilities Update'!$C62</f>
        <v>Gundy West No. 2</v>
      </c>
      <c r="C94" s="3">
        <f>IF(ISNUMBER('Facilities Update'!I62),'Facilities Update'!I62,"")</f>
        <v>3.6</v>
      </c>
    </row>
    <row r="95" spans="2:3" ht="30" x14ac:dyDescent="0.25">
      <c r="B95" s="12" t="str">
        <f>'Facilities Update'!$C67</f>
        <v>Lethbridge Urban Pipeline Upgrade (AP)</v>
      </c>
      <c r="C95" s="3">
        <f>IF(ISNUMBER('Facilities Update'!I67),'Facilities Update'!I67,"")</f>
        <v>40</v>
      </c>
    </row>
    <row r="96" spans="2:3" ht="30" x14ac:dyDescent="0.25">
      <c r="B96" s="12" t="str">
        <f>'Facilities Update'!$C68</f>
        <v>Livingstone Creek Receipt Meter Station Expansion</v>
      </c>
      <c r="C96" s="3">
        <f>IF(ISNUMBER('Facilities Update'!I68),'Facilities Update'!I68,"")</f>
        <v>3.1</v>
      </c>
    </row>
    <row r="97" spans="2:3" ht="30" x14ac:dyDescent="0.25">
      <c r="B97" s="12" t="str">
        <f>'Facilities Update'!$C72</f>
        <v>Minnow Lake West Receipt Meter Station Expansion</v>
      </c>
      <c r="C97" s="3">
        <f>IF(ISNUMBER('Facilities Update'!I72),'Facilities Update'!I72,"")</f>
        <v>4.4000000000000004</v>
      </c>
    </row>
    <row r="98" spans="2:3" ht="30" x14ac:dyDescent="0.25">
      <c r="B98" s="12" t="str">
        <f>'Facilities Update'!$C73</f>
        <v>Moody Creek Compressor Station Decommissioning</v>
      </c>
      <c r="C98" s="3">
        <f>IF(ISNUMBER('Facilities Update'!I73),'Facilities Update'!I73,"")</f>
        <v>1</v>
      </c>
    </row>
    <row r="99" spans="2:3" ht="30" x14ac:dyDescent="0.25">
      <c r="B99" s="12" t="str">
        <f>'Facilities Update'!$C74</f>
        <v>Muriel Creek Sales Meter Station</v>
      </c>
      <c r="C99" s="3">
        <f>IF(ISNUMBER('Facilities Update'!I74),'Facilities Update'!I74,"")</f>
        <v>2.1</v>
      </c>
    </row>
    <row r="100" spans="2:3" ht="30" x14ac:dyDescent="0.25">
      <c r="B100" s="12" t="str">
        <f>'Facilities Update'!$C75</f>
        <v>North Central Corridor Loop (North Star Section 1)</v>
      </c>
      <c r="C100" s="3" t="str">
        <f>IF(ISNUMBER('Facilities Update'!I75),'Facilities Update'!I75,"")</f>
        <v/>
      </c>
    </row>
    <row r="101" spans="2:3" ht="60" x14ac:dyDescent="0.25">
      <c r="B101" s="12" t="str">
        <f>'Facilities Update'!$C76</f>
        <v>North Corridor Expansion Project: Hidden Lake North Compressor Station Unit Addition</v>
      </c>
      <c r="C101" s="3" t="str">
        <f>IF(ISNUMBER('Facilities Update'!I76),'Facilities Update'!I76,"")</f>
        <v/>
      </c>
    </row>
    <row r="102" spans="2:3" ht="60" x14ac:dyDescent="0.25">
      <c r="B102" s="12" t="str">
        <f>'Facilities Update'!$C78</f>
        <v>North Corridor Expansion Project: North Central Corridor Loop (Red Earth Section 3)</v>
      </c>
      <c r="C102" s="3" t="str">
        <f>IF(ISNUMBER('Facilities Update'!I78),'Facilities Update'!I78,"")</f>
        <v/>
      </c>
    </row>
    <row r="103" spans="2:3" ht="75" x14ac:dyDescent="0.25">
      <c r="B103" s="12" t="str">
        <f>'Facilities Update'!$C79</f>
        <v>North Corridor Expansion Project: Northwest Mainline Loop No.2 (Bear Canyon North Extension Section)</v>
      </c>
      <c r="C103" s="3" t="str">
        <f>IF(ISNUMBER('Facilities Update'!I79),'Facilities Update'!I79,"")</f>
        <v/>
      </c>
    </row>
    <row r="104" spans="2:3" ht="30" x14ac:dyDescent="0.25">
      <c r="B104" s="12" t="str">
        <f>'Facilities Update'!$C80</f>
        <v>North Heart River Receipt Meter Station</v>
      </c>
      <c r="C104" s="3">
        <f>IF(ISNUMBER('Facilities Update'!I80),'Facilities Update'!I80,"")</f>
        <v>2.7</v>
      </c>
    </row>
    <row r="105" spans="2:3" ht="60" x14ac:dyDescent="0.25">
      <c r="B105" s="12" t="str">
        <f>'Facilities Update'!$C81</f>
        <v xml:space="preserve">North Montney Project:
Aitken Creek Compressor Station </v>
      </c>
      <c r="C105" s="3" t="str">
        <f>IF(ISNUMBER('Facilities Update'!I81),'Facilities Update'!I81,"")</f>
        <v/>
      </c>
    </row>
    <row r="106" spans="2:3" ht="60" x14ac:dyDescent="0.25">
      <c r="B106" s="12" t="str">
        <f>'Facilities Update'!$C82</f>
        <v xml:space="preserve">North Montney Project:
Groundbirch Compressor Station </v>
      </c>
      <c r="C106" s="3" t="str">
        <f>IF(ISNUMBER('Facilities Update'!I82),'Facilities Update'!I82,"")</f>
        <v/>
      </c>
    </row>
    <row r="107" spans="2:3" ht="60" x14ac:dyDescent="0.25">
      <c r="B107" s="12" t="str">
        <f>'Facilities Update'!$C83</f>
        <v xml:space="preserve">North Montney Project:
North Montney Mainline (Aitken Creek Section) </v>
      </c>
      <c r="C107" s="3" t="str">
        <f>IF(ISNUMBER('Facilities Update'!I83),'Facilities Update'!I83,"")</f>
        <v/>
      </c>
    </row>
    <row r="108" spans="2:3" ht="60" x14ac:dyDescent="0.25">
      <c r="B108" s="12" t="str">
        <f>'Facilities Update'!$C84</f>
        <v xml:space="preserve">North Montney Project:
North Montney Mainline (Kahta Section - North) </v>
      </c>
      <c r="C108" s="3" t="str">
        <f>IF(ISNUMBER('Facilities Update'!I84),'Facilities Update'!I84,"")</f>
        <v/>
      </c>
    </row>
    <row r="109" spans="2:3" ht="60" x14ac:dyDescent="0.25">
      <c r="B109" s="12" t="str">
        <f>'Facilities Update'!$C85</f>
        <v xml:space="preserve">North Montney Project:
North Montney Mainline (Kahta Section - South) </v>
      </c>
      <c r="C109" s="3" t="str">
        <f>IF(ISNUMBER('Facilities Update'!I85),'Facilities Update'!I85,"")</f>
        <v/>
      </c>
    </row>
    <row r="110" spans="2:3" ht="60" x14ac:dyDescent="0.25">
      <c r="B110" s="12" t="str">
        <f>'Facilities Update'!$C86</f>
        <v>North Montney Project:
Saturn Compressor 
Station Unit 2</v>
      </c>
      <c r="C110" s="3" t="str">
        <f>IF(ISNUMBER('Facilities Update'!I86),'Facilities Update'!I86,"")</f>
        <v/>
      </c>
    </row>
    <row r="111" spans="2:3" x14ac:dyDescent="0.25">
      <c r="B111" s="12" t="e">
        <f>'Facilities Update'!#REF!</f>
        <v>#REF!</v>
      </c>
      <c r="C111" s="3" t="str">
        <f>IF(ISNUMBER('Facilities Update'!#REF!),'Facilities Update'!#REF!,"")</f>
        <v/>
      </c>
    </row>
    <row r="112" spans="2:3" ht="409.5" x14ac:dyDescent="0.25">
      <c r="B112" s="12" t="str">
        <f>'Facilities Update'!$C89</f>
        <v>North Montney Project:
Remaining North Montney Mainline Receipt Meter Stations Included in Certificate *
Receipt Meter Stations Subject to Variance Application
Blair Creek
Gundy
Kobes
Altares
Aitken Creek Interconnect
(bi-directional storage)
New Receipt Meter 
Stations
Mackie Creek North
Altares South
Townsend
Townsend No. 2
Gundy West 
Old Alaska
Aitken Creek South
Aitken Creek West No. 2</v>
      </c>
      <c r="C112" s="3" t="str">
        <f>IF(ISNUMBER('Facilities Update'!I89),'Facilities Update'!I89,"")</f>
        <v/>
      </c>
    </row>
    <row r="113" spans="2:3" ht="60" x14ac:dyDescent="0.25">
      <c r="B113" s="12" t="str">
        <f>'Facilities Update'!$C90</f>
        <v>North Path Delivery Project:
Amber Valley Compressor Station Unit Addition</v>
      </c>
      <c r="C113" s="3" t="str">
        <f>IF(ISNUMBER('Facilities Update'!I90),'Facilities Update'!I90,"")</f>
        <v/>
      </c>
    </row>
    <row r="114" spans="2:3" ht="60" x14ac:dyDescent="0.25">
      <c r="B114" s="12" t="str">
        <f>'Facilities Update'!$C91</f>
        <v>North Path Delivery Project:
Meikle River Compressor Station Series Modifications</v>
      </c>
      <c r="C114" s="3" t="str">
        <f>IF(ISNUMBER('Facilities Update'!I91),'Facilities Update'!I91,"")</f>
        <v/>
      </c>
    </row>
    <row r="115" spans="2:3" ht="75" x14ac:dyDescent="0.25">
      <c r="B115" s="12" t="str">
        <f>'Facilities Update'!$C92</f>
        <v xml:space="preserve">North Path Delivery Project:
Northwest Mainline Loop No. 2 (Bear Canyon North Section) </v>
      </c>
      <c r="C115" s="3" t="str">
        <f>IF(ISNUMBER('Facilities Update'!I92),'Facilities Update'!I92,"")</f>
        <v/>
      </c>
    </row>
    <row r="116" spans="2:3" ht="45" x14ac:dyDescent="0.25">
      <c r="B116" s="12" t="str">
        <f>'Facilities Update'!$C95</f>
        <v xml:space="preserve">Peace River Mainline Abandonment (Meikle River to Valleyview Section) </v>
      </c>
      <c r="C116" s="3" t="str">
        <f>IF(ISNUMBER('Facilities Update'!I95),'Facilities Update'!I95,"")</f>
        <v/>
      </c>
    </row>
    <row r="117" spans="2:3" ht="30" x14ac:dyDescent="0.25">
      <c r="B117" s="12" t="str">
        <f>'Facilities Update'!$C96</f>
        <v>Pembina-Keephills Transmission Project (AP)</v>
      </c>
      <c r="C117" s="3" t="str">
        <f>IF(ISNUMBER('Facilities Update'!I96),'Facilities Update'!I96,"")</f>
        <v/>
      </c>
    </row>
    <row r="118" spans="2:3" ht="30" x14ac:dyDescent="0.25">
      <c r="B118" s="12" t="str">
        <f>'Facilities Update'!$C100</f>
        <v>Prairie Creek Receipt Meter Station Expansion</v>
      </c>
      <c r="C118" s="3">
        <f>IF(ISNUMBER('Facilities Update'!I100),'Facilities Update'!I100,"")</f>
        <v>1.3</v>
      </c>
    </row>
    <row r="119" spans="2:3" ht="45" x14ac:dyDescent="0.25">
      <c r="B119" s="12" t="str">
        <f>'Facilities Update'!$C101</f>
        <v>Princess Compressor Station Unit Addition &amp; Coolers</v>
      </c>
      <c r="C119" s="3" t="str">
        <f>IF(ISNUMBER('Facilities Update'!I101),'Facilities Update'!I101,"")</f>
        <v/>
      </c>
    </row>
    <row r="120" spans="2:3" ht="30" x14ac:dyDescent="0.25">
      <c r="B120" s="12" t="str">
        <f>'Facilities Update'!$C102</f>
        <v>Redwater Cogen Delivery #2 Station (AP)</v>
      </c>
      <c r="C120" s="3">
        <f>IF(ISNUMBER('Facilities Update'!I102),'Facilities Update'!I102,"")</f>
        <v>1.1000000000000001</v>
      </c>
    </row>
    <row r="121" spans="2:3" ht="30" x14ac:dyDescent="0.25">
      <c r="B121" s="12" t="str">
        <f>'Facilities Update'!$C103</f>
        <v>Resthaven Receipt Meter Station Expansion</v>
      </c>
      <c r="C121" s="3">
        <f>IF(ISNUMBER('Facilities Update'!I103),'Facilities Update'!I103,"")</f>
        <v>4.3</v>
      </c>
    </row>
    <row r="122" spans="2:3" ht="30" x14ac:dyDescent="0.25">
      <c r="B122" s="12" t="str">
        <f>'Facilities Update'!$C104</f>
        <v>Rodney Creek Receipt Meter Station</v>
      </c>
      <c r="C122" s="3">
        <f>IF(ISNUMBER('Facilities Update'!I104),'Facilities Update'!I104,"")</f>
        <v>2.2000000000000002</v>
      </c>
    </row>
    <row r="123" spans="2:3" ht="30" x14ac:dyDescent="0.25">
      <c r="B123" s="12" t="str">
        <f>'Facilities Update'!$C105</f>
        <v>Saddle Lake Lateral Loop (Cold Lake Section)</v>
      </c>
      <c r="C123" s="3" t="str">
        <f>IF(ISNUMBER('Facilities Update'!I105),'Facilities Update'!I105,"")</f>
        <v/>
      </c>
    </row>
    <row r="124" spans="2:3" ht="60" x14ac:dyDescent="0.25">
      <c r="B124" s="12" t="str">
        <f>'Facilities Update'!$C106</f>
        <v>Saddle West Expansion:
Clarkson Valley Control Valve</v>
      </c>
      <c r="C124" s="3" t="str">
        <f>IF(ISNUMBER('Facilities Update'!I106),'Facilities Update'!I106,"")</f>
        <v/>
      </c>
    </row>
    <row r="125" spans="2:3" ht="60" x14ac:dyDescent="0.25">
      <c r="B125" s="12" t="str">
        <f>'Facilities Update'!$C107</f>
        <v>Saddle West Expansion:
Gordondale Lateral Loop No. 3</v>
      </c>
      <c r="C125" s="3" t="str">
        <f>IF(ISNUMBER('Facilities Update'!I107),'Facilities Update'!I107,"")</f>
        <v/>
      </c>
    </row>
    <row r="126" spans="2:3" ht="60" x14ac:dyDescent="0.25">
      <c r="B126" s="12" t="str">
        <f>'Facilities Update'!$C109</f>
        <v>Saddle West Expansion:
Nordegg Compressor Station Unit Addition</v>
      </c>
      <c r="C126" s="3" t="str">
        <f>IF(ISNUMBER('Facilities Update'!I109),'Facilities Update'!I109,"")</f>
        <v/>
      </c>
    </row>
    <row r="127" spans="2:3" ht="60" x14ac:dyDescent="0.25">
      <c r="B127" s="12" t="str">
        <f>'Facilities Update'!$C111</f>
        <v>Saddle West Expansion:
Swartz Creek Compressor Station Unit Addition</v>
      </c>
      <c r="C127" s="3" t="str">
        <f>IF(ISNUMBER('Facilities Update'!I111),'Facilities Update'!I111,"")</f>
        <v/>
      </c>
    </row>
    <row r="128" spans="2:3" ht="30" x14ac:dyDescent="0.25">
      <c r="B128" s="12" t="str">
        <f>'Facilities Update'!$C116</f>
        <v>Smoky River Sales Meter Station</v>
      </c>
      <c r="C128" s="3">
        <f>IF(ISNUMBER('Facilities Update'!I116),'Facilities Update'!I116,"")</f>
        <v>2.9</v>
      </c>
    </row>
    <row r="129" spans="2:3" ht="30" x14ac:dyDescent="0.25">
      <c r="B129" s="12" t="str">
        <f>'Facilities Update'!$C117</f>
        <v>South Airdrie Lateral - Pipeline Acquisition (AP)</v>
      </c>
      <c r="C129" s="3" t="str">
        <f>IF(ISNUMBER('Facilities Update'!I117),'Facilities Update'!I117,"")</f>
        <v/>
      </c>
    </row>
    <row r="130" spans="2:3" ht="30" x14ac:dyDescent="0.25">
      <c r="B130" s="12" t="str">
        <f>'Facilities Update'!$C120</f>
        <v>Sunchild Receipt Meter Station</v>
      </c>
      <c r="C130" s="3">
        <f>IF(ISNUMBER('Facilities Update'!I120),'Facilities Update'!I120,"")</f>
        <v>4</v>
      </c>
    </row>
    <row r="131" spans="2:3" x14ac:dyDescent="0.25">
      <c r="B131" s="12" t="str">
        <f>'Facilities Update'!$C121</f>
        <v>Sundre Crossover</v>
      </c>
      <c r="C131" s="3" t="str">
        <f>IF(ISNUMBER('Facilities Update'!I121),'Facilities Update'!I121,"")</f>
        <v/>
      </c>
    </row>
    <row r="132" spans="2:3" ht="30" x14ac:dyDescent="0.25">
      <c r="B132" s="12" t="str">
        <f>'Facilities Update'!$C122</f>
        <v>Tony Creek No. 2 Receipt Meter Station Expansion</v>
      </c>
      <c r="C132" s="3" t="str">
        <f>IF(ISNUMBER('Facilities Update'!I122),'Facilities Update'!I122,"")</f>
        <v/>
      </c>
    </row>
    <row r="133" spans="2:3" ht="45" x14ac:dyDescent="0.25">
      <c r="B133" s="12" t="str">
        <f>'Facilities Update'!$C123</f>
        <v xml:space="preserve">Turin East Transmission Loop (AP)
</v>
      </c>
      <c r="C133" s="3">
        <f>IF(ISNUMBER('Facilities Update'!I123),'Facilities Update'!I123,"")</f>
        <v>5.6</v>
      </c>
    </row>
    <row r="134" spans="2:3" ht="75" x14ac:dyDescent="0.25">
      <c r="B134" s="12" t="str">
        <f>'Facilities Update'!$C124</f>
        <v>Urban Pipeline Replacement Project:
Edmonton UPR – NE Connector (AP)</v>
      </c>
      <c r="C134" s="3">
        <f>IF(ISNUMBER('Facilities Update'!I124),'Facilities Update'!I124,"")</f>
        <v>11</v>
      </c>
    </row>
    <row r="135" spans="2:3" ht="30" x14ac:dyDescent="0.25">
      <c r="B135" s="12" t="str">
        <f>'Facilities Update'!$C126</f>
        <v>Vermillion Compressor Station Unit Addition (AP)</v>
      </c>
      <c r="C135" s="3"/>
    </row>
    <row r="136" spans="2:3" ht="45" x14ac:dyDescent="0.25">
      <c r="B136" s="12" t="str">
        <f>'Facilities Update'!$C127</f>
        <v>Vetchland Compressor Station Unit Addition &amp; Coolers</v>
      </c>
      <c r="C136" s="3"/>
    </row>
    <row r="137" spans="2:3" ht="60" x14ac:dyDescent="0.25">
      <c r="B137" s="12" t="str">
        <f>'Facilities Update'!$C128</f>
        <v>West Path Delivery 2022
ABC Border Meter Station Expansion</v>
      </c>
      <c r="C137" s="3"/>
    </row>
    <row r="138" spans="2:3" ht="60" x14ac:dyDescent="0.25">
      <c r="B138" s="12" t="str">
        <f>'Facilities Update'!$C129</f>
        <v>West Path Delivery 2022
Edson Mainline No. 4 (Raven River)</v>
      </c>
      <c r="C138" s="3"/>
    </row>
    <row r="139" spans="2:3" ht="60" x14ac:dyDescent="0.25">
      <c r="B139" s="12" t="str">
        <f>'Facilities Update'!$C130</f>
        <v>West Path Delivery 2022
WAML Loop No. 2 (Alberta British Columbia)</v>
      </c>
      <c r="C139" s="3"/>
    </row>
    <row r="140" spans="2:3" ht="60" x14ac:dyDescent="0.25">
      <c r="B140" s="12" t="str">
        <f>'Facilities Update'!$C131</f>
        <v>West Path Delivery 2023 
WAML Loop No. 2 (Longview)</v>
      </c>
      <c r="C140" s="3"/>
    </row>
    <row r="141" spans="2:3" ht="75" x14ac:dyDescent="0.25">
      <c r="B141" s="12" t="str">
        <f>'Facilities Update'!$C136</f>
        <v>West Path Delivery Project:
Western Alberta System Mainline Loop Rocky View Section</v>
      </c>
      <c r="C141" s="3"/>
    </row>
    <row r="142" spans="2:3" ht="30" x14ac:dyDescent="0.25">
      <c r="B142" s="12" t="str">
        <f>'Facilities Update'!$C138</f>
        <v>Wildrose Receipt Meter Station</v>
      </c>
      <c r="C142" s="3"/>
    </row>
    <row r="143" spans="2:3" x14ac:dyDescent="0.25">
      <c r="B143" s="10"/>
    </row>
    <row r="144" spans="2:3"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sheetData>
  <sortState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6A950C-1FFC-414F-8F47-2C93A3C9FD37}">
  <ds:schemaRefs>
    <ds:schemaRef ds:uri="72a473a2-30e8-4c05-a7bc-48083942d4e1"/>
    <ds:schemaRef ds:uri="ab2b2a1d-d64d-4293-84be-0be2bc307d5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F87ED-53AD-4C41-ACFA-B956232C47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Green</dc:creator>
  <cp:lastModifiedBy>Grady Hunt</cp:lastModifiedBy>
  <cp:lastPrinted>2020-09-22T19:10:54Z</cp:lastPrinted>
  <dcterms:created xsi:type="dcterms:W3CDTF">2020-06-12T15:13:28Z</dcterms:created>
  <dcterms:modified xsi:type="dcterms:W3CDTF">2020-12-01T00:56:01Z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