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tcpl.ca\cal\DEPTS\FCVOL1\System Design &amp; Operations Shared\Capacity Capital Program Planning (CCPP)\Annual Plan Appendix 2 Updates\2025\06-2025\"/>
    </mc:Choice>
  </mc:AlternateContent>
  <xr:revisionPtr revIDLastSave="0" documentId="13_ncr:1_{7C0C16DF-C7A2-4B6E-A280-D2AA9A8BE778}" xr6:coauthVersionLast="47" xr6:coauthVersionMax="47" xr10:uidLastSave="{00000000-0000-0000-0000-000000000000}"/>
  <bookViews>
    <workbookView xWindow="28680" yWindow="-120" windowWidth="29040" windowHeight="15720" tabRatio="598" xr2:uid="{A02A941C-2D82-46DA-BB3D-3E1AC414DFBC}"/>
  </bookViews>
  <sheets>
    <sheet name="Summary &amp; Notes" sheetId="7" r:id="rId1"/>
    <sheet name="Facilities Update" sheetId="1" r:id="rId2"/>
    <sheet name="References" sheetId="6" r:id="rId3"/>
    <sheet name="Facility Type Analysis " sheetId="3" state="hidden" r:id="rId4"/>
    <sheet name="Forecast Costs" sheetId="5" state="hidden" r:id="rId5"/>
  </sheets>
  <definedNames>
    <definedName name="_xlnm._FilterDatabase" localSheetId="1" hidden="1">'Facilities Update'!$A$2:$P$58</definedName>
    <definedName name="_Hlk24459615" localSheetId="1">'Facilities Update'!#REF!</definedName>
    <definedName name="_Hlk24459639" localSheetId="1">'Facilities Update'!#REF!</definedName>
    <definedName name="_Hlk24459651" localSheetId="1">'Facilities Update'!#REF!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'Facilities Update'!$C$2:$P$58</definedName>
    <definedName name="_xlnm.Print_Area" localSheetId="2">References!$B$1:$M$55</definedName>
    <definedName name="_xlnm.Print_Area" localSheetId="0">'Summary &amp; Notes'!$A$1:$O$7</definedName>
    <definedName name="_xlnm.Print_Titles" localSheetId="1">'Facilities Update'!$2:$2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 i="7" l="1"/>
  <c r="M3" i="7"/>
  <c r="L3" i="7"/>
  <c r="K3" i="7"/>
  <c r="J3" i="7"/>
  <c r="I3" i="7"/>
  <c r="C5" i="3" l="1"/>
  <c r="C4" i="5" l="1"/>
  <c r="B4" i="5"/>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127" i="5"/>
  <c r="B128" i="5"/>
  <c r="B129" i="5"/>
  <c r="B130" i="5"/>
  <c r="B131" i="5"/>
  <c r="B132" i="5"/>
  <c r="B133" i="5"/>
  <c r="B134" i="5"/>
  <c r="B135" i="5"/>
  <c r="B136" i="5"/>
  <c r="B137" i="5"/>
  <c r="B138" i="5"/>
  <c r="B139" i="5"/>
  <c r="B140" i="5"/>
  <c r="B141" i="5"/>
  <c r="B142" i="5"/>
  <c r="C5" i="5"/>
  <c r="C6" i="5"/>
  <c r="C7" i="5"/>
  <c r="C8" i="5"/>
  <c r="C9" i="5"/>
  <c r="C10" i="5"/>
  <c r="C11" i="5"/>
  <c r="C12" i="5"/>
  <c r="C13"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45" i="3"/>
  <c r="C44" i="3"/>
  <c r="C43" i="3"/>
  <c r="C42" i="3"/>
  <c r="C41" i="3"/>
  <c r="C40" i="3"/>
  <c r="C39" i="3"/>
  <c r="C38" i="3"/>
  <c r="C37" i="3"/>
  <c r="C36" i="3"/>
  <c r="C35" i="3"/>
  <c r="C33" i="3"/>
  <c r="C34" i="3"/>
  <c r="C32" i="3"/>
  <c r="C31" i="3"/>
  <c r="C30" i="3"/>
  <c r="C29" i="3"/>
  <c r="C28" i="3"/>
  <c r="C27" i="3"/>
  <c r="C26" i="3"/>
  <c r="C25" i="3"/>
  <c r="C23" i="3"/>
  <c r="C22" i="3"/>
  <c r="C21" i="3"/>
  <c r="C20" i="3"/>
  <c r="C19" i="3"/>
  <c r="C18" i="3"/>
  <c r="C17" i="3"/>
  <c r="C16" i="3"/>
  <c r="C48" i="3"/>
  <c r="C47" i="3"/>
  <c r="C46" i="3"/>
  <c r="C15" i="3"/>
  <c r="C14" i="3"/>
  <c r="C13" i="3"/>
  <c r="C12" i="3"/>
  <c r="C11" i="3"/>
  <c r="C10" i="3"/>
  <c r="C9" i="3"/>
  <c r="C8" i="3"/>
  <c r="C7" i="3"/>
  <c r="C6" i="3"/>
  <c r="C4" i="3"/>
  <c r="C3" i="3"/>
  <c r="C24" i="3"/>
</calcChain>
</file>

<file path=xl/sharedStrings.xml><?xml version="1.0" encoding="utf-8"?>
<sst xmlns="http://schemas.openxmlformats.org/spreadsheetml/2006/main" count="481" uniqueCount="342">
  <si>
    <r>
      <t xml:space="preserve">
</t>
    </r>
    <r>
      <rPr>
        <sz val="16"/>
        <color theme="1"/>
        <rFont val="Times New Roman"/>
        <family val="1"/>
      </rPr>
      <t xml:space="preserve">The Facility Status Update describes the current status of facilities that were applied for, are under construction or have been placed on-stream </t>
    </r>
    <r>
      <rPr>
        <sz val="16"/>
        <rFont val="Times New Roman"/>
        <family val="1"/>
      </rPr>
      <t xml:space="preserve">since the 2024 Annual Plan was issued on February 03, 2025 and maintains a record of the facilities for two years prior to the current year. </t>
    </r>
    <r>
      <rPr>
        <sz val="16"/>
        <color theme="1"/>
        <rFont val="Times New Roman"/>
        <family val="1"/>
      </rPr>
      <t xml:space="preserve"> Periodic updates are being provided based on the level of activity occurring with respect to facilities.  Facilities with (AP) after the project name refer to facilities in the ATCO Pipelines footprint.</t>
    </r>
    <r>
      <rPr>
        <sz val="14"/>
        <color theme="1"/>
        <rFont val="Times New Roman"/>
        <family val="1"/>
      </rPr>
      <t xml:space="preserve">
</t>
    </r>
  </si>
  <si>
    <t xml:space="preserve">Summary: </t>
  </si>
  <si>
    <t>2028+</t>
  </si>
  <si>
    <t>Total Costs by In-Service Year *</t>
  </si>
  <si>
    <r>
      <t xml:space="preserve">
Forecast Costs
</t>
    </r>
    <r>
      <rPr>
        <sz val="16"/>
        <rFont val="Times New Roman"/>
        <family val="1"/>
      </rPr>
      <t xml:space="preserve">
There are two methodologies for forecasting costs and for NGTL projects greater than $25 million, the estimate type are identified. 
For a </t>
    </r>
    <r>
      <rPr>
        <i/>
        <sz val="16"/>
        <rFont val="Times New Roman"/>
        <family val="1"/>
      </rPr>
      <t>Class Estimate</t>
    </r>
    <r>
      <rPr>
        <sz val="16"/>
        <rFont val="Times New Roman"/>
        <family val="1"/>
      </rPr>
      <t xml:space="preserve">, the target accuracy for the various estimate types are shown in the table below. 
These accuracy ranges are for typical TC Energy projects with established technological complexity. 
It should be noted that for non-typical TC Energy projects the accuracy range could widen towards the
upper limit of the AACE ranges for a class of estimate (i.e. depending on area knowledge, technological 
complexity, level of expertise, and certainty of facility scope).  If a cost estimate for an NGTL project is
based on the wider accuracy range, the estimate range will be provided in the Variance Explanation column. 
Forecasted costs reflect the dollar value, economic conditions, and estimation procedures at the time the estimates were completed. 
For a </t>
    </r>
    <r>
      <rPr>
        <i/>
        <sz val="16"/>
        <rFont val="Times New Roman"/>
        <family val="1"/>
      </rPr>
      <t>Parametic Estimate</t>
    </r>
    <r>
      <rPr>
        <sz val="16"/>
        <rFont val="Times New Roman"/>
        <family val="1"/>
      </rPr>
      <t xml:space="preserve">,  TC Energy may also baseline cost estimates using a probabilistic assessment driven by the risks and uncertainties associated with the project. Typically, the plausible outcomes are expressed as a P-Value and range between P10-P90. The Value indicates the confidence level of a particular cost estimate and indicates the expected probability that the final cost will be equal-to or less-than the specified estimate value. For example, a 70% confidence level for an estimate value (often noted as a P70) indicates an expected 70% probability that the final result will be less than (more favorable) or equal to the P70 cost estimate.
</t>
    </r>
    <r>
      <rPr>
        <b/>
        <sz val="16"/>
        <rFont val="Times New Roman"/>
        <family val="1"/>
      </rPr>
      <t xml:space="preserve">
</t>
    </r>
  </si>
  <si>
    <r>
      <t xml:space="preserve">Total Costs by In-Service
</t>
    </r>
    <r>
      <rPr>
        <sz val="16"/>
        <color theme="1"/>
        <rFont val="Times New Roman"/>
        <family val="1"/>
      </rPr>
      <t>Total Costs by In-Service Year are a summation of the last provided costs of all NGTL capacity capital projects with expected or realized in-service dates within a calendar year.  Costs for non NGTL capacity capital projects, such as ATCO Pipelines, CIAC, decommissioning or abandonment projects, are excluded.  These annual summations of costs will not match other regulatory filings with different costs bases.</t>
    </r>
    <r>
      <rPr>
        <b/>
        <sz val="16"/>
        <color theme="1"/>
        <rFont val="Times New Roman"/>
        <family val="1"/>
      </rPr>
      <t xml:space="preserve">
Variance Explanation
</t>
    </r>
    <r>
      <rPr>
        <sz val="16"/>
        <color theme="1"/>
        <rFont val="Times New Roman"/>
        <family val="1"/>
      </rPr>
      <t xml:space="preserve">Variance explanations are provided for all NGTL capacity capital projects with EAC costs equal to or greater than $25 million with a variance greater than 10% between the EAC and applied-for costs. </t>
    </r>
    <r>
      <rPr>
        <b/>
        <sz val="16"/>
        <color theme="1"/>
        <rFont val="Times New Roman"/>
        <family val="1"/>
      </rPr>
      <t xml:space="preserve">
</t>
    </r>
  </si>
  <si>
    <r>
      <t xml:space="preserve">2021 NGTL System Expansion Project 
</t>
    </r>
    <r>
      <rPr>
        <sz val="16"/>
        <rFont val="Times New Roman"/>
        <family val="1"/>
      </rPr>
      <t>GPML Loop No.2 (Colt Section) in-service March 24, 2023, acheiving 100% Project capacity. GPML Loop No. 2 (Simonette River)  in-service May 2024.</t>
    </r>
    <r>
      <rPr>
        <i/>
        <sz val="16"/>
        <color rgb="FFFF0000"/>
        <rFont val="Times New Roman"/>
        <family val="1"/>
      </rPr>
      <t xml:space="preserve"> </t>
    </r>
    <r>
      <rPr>
        <sz val="16"/>
        <rFont val="Times New Roman"/>
        <family val="1"/>
      </rPr>
      <t xml:space="preserve">In October 2024, Estimates at Complete were updated for all projects included in the 2021 NGTL System Expansion Project to total $3.6B.
</t>
    </r>
    <r>
      <rPr>
        <b/>
        <sz val="16"/>
        <rFont val="Times New Roman"/>
        <family val="1"/>
      </rPr>
      <t>Disclaimer</t>
    </r>
    <r>
      <rPr>
        <sz val="16"/>
        <rFont val="Times New Roman"/>
        <family val="1"/>
      </rPr>
      <t xml:space="preserve">
The information provided in this document has been prepared to the best of management’s ability. TC does not represent or warrant that the information contained herein is accurate and complete in all respects or is fit for any purpose. Any of use of the information in its current or any manipulated form is the sole responsibility of the user.  TC Energy is not responsible for any changes made to downloaded copies and/or results in data compiled, assumptions, and actions resulting from those changes. NGTL can only support use of the official PDF version as posted on TC Customer Express.</t>
    </r>
  </si>
  <si>
    <t xml:space="preserve">Report Updates </t>
  </si>
  <si>
    <t>Facility Category</t>
  </si>
  <si>
    <t>Applied-for Facilities</t>
  </si>
  <si>
    <t>Description</t>
  </si>
  <si>
    <t>Target In-Service Date</t>
  </si>
  <si>
    <t>Status</t>
  </si>
  <si>
    <t xml:space="preserve"> Date of Status </t>
  </si>
  <si>
    <r>
      <t>References</t>
    </r>
    <r>
      <rPr>
        <b/>
        <vertAlign val="superscript"/>
        <sz val="12"/>
        <rFont val="Times New Roman"/>
        <family val="1"/>
      </rPr>
      <t xml:space="preserve"> *</t>
    </r>
  </si>
  <si>
    <r>
      <t>Forecast Cost</t>
    </r>
    <r>
      <rPr>
        <b/>
        <vertAlign val="superscript"/>
        <sz val="12"/>
        <rFont val="Times New Roman"/>
        <family val="1"/>
      </rPr>
      <t xml:space="preserve"> *</t>
    </r>
    <r>
      <rPr>
        <b/>
        <sz val="12"/>
        <rFont val="Times New Roman"/>
        <family val="1"/>
      </rPr>
      <t xml:space="preserve"> ($Millions)</t>
    </r>
  </si>
  <si>
    <t>Variance Explanation</t>
  </si>
  <si>
    <t>DDA</t>
  </si>
  <si>
    <t>2018 Pipelines and Associated Facilities Decommissioning Program</t>
  </si>
  <si>
    <r>
      <t xml:space="preserve">Pipeline Laterals
</t>
    </r>
    <r>
      <rPr>
        <sz val="12"/>
        <rFont val="Times New Roman"/>
        <family val="1"/>
      </rPr>
      <t xml:space="preserve">Baxter Lake
Calling Lake East
Calling Lake South
East Lat Loop
Edgerton
Flat Lake Lat Loop
Flat Lake Lat Ext
Judy Creek Sales
North Lat Ext Loop
Wainwright 
Wapiti
Zama Lake
</t>
    </r>
    <r>
      <rPr>
        <u/>
        <sz val="12"/>
        <rFont val="Times New Roman"/>
        <family val="1"/>
      </rPr>
      <t xml:space="preserve">
Associated Facilities
</t>
    </r>
    <r>
      <rPr>
        <sz val="12"/>
        <rFont val="Times New Roman"/>
        <family val="1"/>
      </rPr>
      <t xml:space="preserve">Edgerton Rec 
Judy Creek Sales
Zama Lake No. 1 Rec
Zama Lake No. 2 Rec
Wapiti Rec PTI
360m Cross-over
</t>
    </r>
  </si>
  <si>
    <t>Q4 2022</t>
  </si>
  <si>
    <t>Complete</t>
  </si>
  <si>
    <r>
      <t xml:space="preserve">Nov 14, 2018 - TTFP Notification
Dec 7, 2018 - TTFP Notification Update
Dec 18, 2018 - NEB Application Filed </t>
    </r>
    <r>
      <rPr>
        <vertAlign val="superscript"/>
        <sz val="12"/>
        <rFont val="Times New Roman"/>
        <family val="1"/>
      </rPr>
      <t>1</t>
    </r>
  </si>
  <si>
    <t xml:space="preserve">
14.3
28 - Class 5</t>
  </si>
  <si>
    <t>2021 Meter Station and Laterals Abandonment Program</t>
  </si>
  <si>
    <r>
      <t xml:space="preserve">Pipeline Laterals &amp; Meters
</t>
    </r>
    <r>
      <rPr>
        <sz val="12"/>
        <rFont val="Times New Roman"/>
        <family val="1"/>
      </rPr>
      <t>12 - 151.2 km
9 Receipt
1 Delivery</t>
    </r>
    <r>
      <rPr>
        <u/>
        <sz val="12"/>
        <rFont val="Times New Roman"/>
        <family val="1"/>
      </rPr>
      <t xml:space="preserve">
Stand-Alone Meters
</t>
    </r>
    <r>
      <rPr>
        <sz val="12"/>
        <rFont val="Times New Roman"/>
        <family val="1"/>
      </rPr>
      <t xml:space="preserve">3 Receipt
1 Delivery
</t>
    </r>
  </si>
  <si>
    <t>Approved</t>
  </si>
  <si>
    <r>
      <t xml:space="preserve">Mar 7, 2022 - TTFP Notification
May 3, 2022 - CER Application Filed </t>
    </r>
    <r>
      <rPr>
        <vertAlign val="superscript"/>
        <sz val="12"/>
        <rFont val="Times New Roman"/>
        <family val="1"/>
      </rPr>
      <t>22</t>
    </r>
  </si>
  <si>
    <t>2021 Meter Station and Laterals Decommisioning Program</t>
  </si>
  <si>
    <r>
      <t xml:space="preserve">Pipeline Laterals &amp; Meters
</t>
    </r>
    <r>
      <rPr>
        <sz val="12"/>
        <rFont val="Times New Roman"/>
        <family val="1"/>
      </rPr>
      <t>5 - 120.7 km
2 Receipt
1 Delivery</t>
    </r>
    <r>
      <rPr>
        <u/>
        <sz val="12"/>
        <rFont val="Times New Roman"/>
        <family val="1"/>
      </rPr>
      <t xml:space="preserve">
</t>
    </r>
  </si>
  <si>
    <r>
      <t xml:space="preserve">Jun 13, 2022 - TTFP Notification
Aug 22, 2022 - CER Application Filed </t>
    </r>
    <r>
      <rPr>
        <vertAlign val="superscript"/>
        <sz val="12"/>
        <rFont val="Times New Roman"/>
        <family val="1"/>
      </rPr>
      <t>23</t>
    </r>
  </si>
  <si>
    <t>Pipeline</t>
  </si>
  <si>
    <t>2021 NGTL System Expansion Project:
Grande Prairie Mainline Loop No.2 (Colt Section)</t>
  </si>
  <si>
    <t>14 km NPS 48</t>
  </si>
  <si>
    <t>Apr 2021 - Apr 2022</t>
  </si>
  <si>
    <t>In-Service</t>
  </si>
  <si>
    <r>
      <t xml:space="preserve">Dec 4, 2017 - TTFP Presentation, 2017 Annual Plan </t>
    </r>
    <r>
      <rPr>
        <vertAlign val="superscript"/>
        <sz val="12"/>
        <rFont val="Times New Roman"/>
        <family val="1"/>
      </rPr>
      <t>v</t>
    </r>
    <r>
      <rPr>
        <sz val="12"/>
        <rFont val="Times New Roman"/>
        <family val="1"/>
      </rPr>
      <t xml:space="preserve">
Jun 20, 2018 - NEB Application Filed </t>
    </r>
    <r>
      <rPr>
        <vertAlign val="superscript"/>
        <sz val="12"/>
        <rFont val="Times New Roman"/>
        <family val="1"/>
      </rPr>
      <t>2</t>
    </r>
    <r>
      <rPr>
        <sz val="12"/>
        <rFont val="Times New Roman"/>
        <family val="1"/>
      </rPr>
      <t xml:space="preserve">
Feb 19, 2020 - CER Recommendation </t>
    </r>
    <r>
      <rPr>
        <vertAlign val="superscript"/>
        <sz val="12"/>
        <rFont val="Times New Roman"/>
        <family val="1"/>
      </rPr>
      <t xml:space="preserve">3
</t>
    </r>
    <r>
      <rPr>
        <sz val="12"/>
        <rFont val="Times New Roman"/>
        <family val="1"/>
      </rPr>
      <t xml:space="preserve">Sep 8, 2020 - Facility Status Class Estimate Update
May 7, 2021 - Revised Class Estimate
Sept 12, 2023 - Facility Status Update (Estimate at Complete)
</t>
    </r>
  </si>
  <si>
    <t>73 - ROM
80 - Class 5
117 - Class 3
134 - Class 3
211 - EAC</t>
  </si>
  <si>
    <t>Delayed regulatory approval impacted cost and execution plans. Elevated prime contractor costs due to unfavorable market conditions.</t>
  </si>
  <si>
    <t>2021 NGTL System Expansion Project:
Grande Prairie Mainline Loop No.2 (Deep Valley)</t>
  </si>
  <si>
    <t>69 km NPS 48</t>
  </si>
  <si>
    <r>
      <t xml:space="preserve">Dec 4, 2017 - TTFP Presentation, 2017 Annual Plan </t>
    </r>
    <r>
      <rPr>
        <vertAlign val="superscript"/>
        <sz val="12"/>
        <rFont val="Times New Roman"/>
        <family val="1"/>
      </rPr>
      <t>v</t>
    </r>
    <r>
      <rPr>
        <sz val="12"/>
        <rFont val="Times New Roman"/>
        <family val="1"/>
      </rPr>
      <t xml:space="preserve">
Jun 20, 2018 - NEB Application Filed </t>
    </r>
    <r>
      <rPr>
        <vertAlign val="superscript"/>
        <sz val="12"/>
        <rFont val="Times New Roman"/>
        <family val="1"/>
      </rPr>
      <t>2</t>
    </r>
    <r>
      <rPr>
        <sz val="12"/>
        <rFont val="Times New Roman"/>
        <family val="1"/>
      </rPr>
      <t xml:space="preserve">
Feb 19, 2020 - CER Recommendation </t>
    </r>
    <r>
      <rPr>
        <vertAlign val="superscript"/>
        <sz val="12"/>
        <rFont val="Times New Roman"/>
        <family val="1"/>
      </rPr>
      <t>3</t>
    </r>
    <r>
      <rPr>
        <sz val="12"/>
        <rFont val="Times New Roman"/>
        <family val="1"/>
      </rPr>
      <t xml:space="preserve">
Sep 8, 2020 - Facility Status Class Estimate Update
May 7, 2021 - Revised Class Estimate
Sep 17, 2024 - Facility Status Update (Estimate at Complete)</t>
    </r>
  </si>
  <si>
    <t>332 - ROM
377 - Class 5
530 - Class 3
665 - Class 3
970 - EAC</t>
  </si>
  <si>
    <t xml:space="preserve">Delayed regulatory approval impacted cost and execution plans. Multiple construction seasons with prime contractor complications and redesign of Simonette HDD. </t>
  </si>
  <si>
    <t>2022 Meter Station and Laterals Abandonment Program</t>
  </si>
  <si>
    <r>
      <rPr>
        <u/>
        <sz val="12"/>
        <rFont val="Times New Roman"/>
        <family val="1"/>
      </rPr>
      <t>Pipeline Laterals &amp; Meters</t>
    </r>
    <r>
      <rPr>
        <sz val="12"/>
        <rFont val="Times New Roman"/>
        <family val="1"/>
      </rPr>
      <t xml:space="preserve">
23 - 167.5 km
22 Receipt
1 Delivery
7 Producer Tie-ins</t>
    </r>
  </si>
  <si>
    <t xml:space="preserve">Approved </t>
  </si>
  <si>
    <r>
      <t xml:space="preserve">Apr 6, 2023 - TTFP Facility Notification
May 23, 2023 - CER Application Filed </t>
    </r>
    <r>
      <rPr>
        <vertAlign val="superscript"/>
        <sz val="12"/>
        <rFont val="Times New Roman"/>
        <family val="1"/>
      </rPr>
      <t>27</t>
    </r>
  </si>
  <si>
    <t>2022 Meter Station and Laterals Decommissioning Program</t>
  </si>
  <si>
    <r>
      <t>Pipeline Laterals &amp; Meters</t>
    </r>
    <r>
      <rPr>
        <sz val="12"/>
        <rFont val="Times New Roman"/>
        <family val="1"/>
      </rPr>
      <t xml:space="preserve">
23 - 310.34 km
2 Receipt
</t>
    </r>
  </si>
  <si>
    <r>
      <t>Jun 19, 2023 - TTFP Notification
Aug 21, 2023 - CER Application Filed</t>
    </r>
    <r>
      <rPr>
        <vertAlign val="superscript"/>
        <sz val="12"/>
        <rFont val="Times New Roman"/>
        <family val="1"/>
      </rPr>
      <t>30</t>
    </r>
  </si>
  <si>
    <t>Compressor Station</t>
  </si>
  <si>
    <t>Berland River Compressor Station Unit and Coolers Addition</t>
  </si>
  <si>
    <t>30 MW</t>
  </si>
  <si>
    <t>Under Construction</t>
  </si>
  <si>
    <r>
      <t xml:space="preserve">Dec 6, 2021 - TTFP Presentation, 2021 Annual Plan </t>
    </r>
    <r>
      <rPr>
        <vertAlign val="superscript"/>
        <sz val="12"/>
        <rFont val="Times New Roman"/>
        <family val="1"/>
      </rPr>
      <t xml:space="preserve">ix
</t>
    </r>
    <r>
      <rPr>
        <sz val="12"/>
        <rFont val="Times New Roman"/>
        <family val="1"/>
      </rPr>
      <t xml:space="preserve">
Sep 7, 2022 - TTFP Facilites Update
Aug 1, 2023 - CER Application Filed</t>
    </r>
    <r>
      <rPr>
        <vertAlign val="superscript"/>
        <sz val="12"/>
        <rFont val="Times New Roman"/>
        <family val="1"/>
      </rPr>
      <t>28</t>
    </r>
    <r>
      <rPr>
        <sz val="12"/>
        <rFont val="Times New Roman"/>
        <family val="1"/>
      </rPr>
      <t xml:space="preserve">
Dec 21, 2023 - CER Approval</t>
    </r>
    <r>
      <rPr>
        <vertAlign val="superscript"/>
        <sz val="12"/>
        <rFont val="Times New Roman"/>
        <family val="1"/>
      </rPr>
      <t xml:space="preserve">29
</t>
    </r>
  </si>
  <si>
    <t>166 - ROM
254 - Class 5
255 - Class 4</t>
  </si>
  <si>
    <t>Receipt Meter Station</t>
  </si>
  <si>
    <t>Codner South Receipt Meter Station</t>
  </si>
  <si>
    <t>10104U
Ultrasonic Meter</t>
  </si>
  <si>
    <t>Oct 29, 2024 - TTFP Notification</t>
  </si>
  <si>
    <t>Emerson Creek Compressor Station</t>
  </si>
  <si>
    <t>2-30 MW Units</t>
  </si>
  <si>
    <r>
      <t xml:space="preserve">Nov 12, 2019 - TTFP Presentation, 2019 Annual Plan </t>
    </r>
    <r>
      <rPr>
        <vertAlign val="superscript"/>
        <sz val="12"/>
        <rFont val="Times New Roman"/>
        <family val="1"/>
      </rPr>
      <t>vii</t>
    </r>
    <r>
      <rPr>
        <sz val="12"/>
        <rFont val="Times New Roman"/>
        <family val="1"/>
      </rPr>
      <t xml:space="preserve">
June 1, 2021 - CER Application Filed</t>
    </r>
    <r>
      <rPr>
        <vertAlign val="superscript"/>
        <sz val="12"/>
        <rFont val="Times New Roman"/>
        <family val="1"/>
      </rPr>
      <t xml:space="preserve"> 16</t>
    </r>
    <r>
      <rPr>
        <sz val="12"/>
        <rFont val="Times New Roman"/>
        <family val="1"/>
      </rPr>
      <t xml:space="preserve">
Dec 22, 2021- CER Approval</t>
    </r>
    <r>
      <rPr>
        <vertAlign val="superscript"/>
        <sz val="12"/>
        <rFont val="Times New Roman"/>
        <family val="1"/>
      </rPr>
      <t xml:space="preserve">20
</t>
    </r>
    <r>
      <rPr>
        <sz val="12"/>
        <rFont val="Times New Roman"/>
        <family val="1"/>
      </rPr>
      <t>July 18, 2024 - Facility Status Update (Estimate at Complete)</t>
    </r>
  </si>
  <si>
    <t>257 - ROM
278 - Class 5
274 - EAC</t>
  </si>
  <si>
    <t>Grande Prairie Mainline  Loop No. 4 
(Valhalla North Section)</t>
  </si>
  <si>
    <t>33km NPS 48</t>
  </si>
  <si>
    <r>
      <t xml:space="preserve">Dec 6, 2021 - TTFP Presentation, 2021 Annual Plan </t>
    </r>
    <r>
      <rPr>
        <vertAlign val="superscript"/>
        <sz val="12"/>
        <rFont val="Times New Roman"/>
        <family val="1"/>
      </rPr>
      <t xml:space="preserve">ix
</t>
    </r>
    <r>
      <rPr>
        <sz val="12"/>
        <rFont val="Times New Roman"/>
        <family val="1"/>
      </rPr>
      <t xml:space="preserve">
Sep 7, 2022 - TTFP Facilites Update
Aug 1, 2023 - CER Application Filed</t>
    </r>
    <r>
      <rPr>
        <vertAlign val="superscript"/>
        <sz val="12"/>
        <rFont val="Times New Roman"/>
        <family val="1"/>
      </rPr>
      <t xml:space="preserve">28
</t>
    </r>
    <r>
      <rPr>
        <sz val="12"/>
        <rFont val="Times New Roman"/>
        <family val="1"/>
      </rPr>
      <t>Dec 21, 2023 - CER Approval</t>
    </r>
    <r>
      <rPr>
        <vertAlign val="superscript"/>
        <sz val="12"/>
        <rFont val="Times New Roman"/>
        <family val="1"/>
      </rPr>
      <t>29</t>
    </r>
    <r>
      <rPr>
        <sz val="12"/>
        <rFont val="Times New Roman"/>
        <family val="1"/>
      </rPr>
      <t xml:space="preserve">
</t>
    </r>
  </si>
  <si>
    <t>281 - ROM
342 - Class 5
323 - Class 4</t>
  </si>
  <si>
    <t>Grande Prairie Mainline Loop (Colt Section)</t>
  </si>
  <si>
    <t>20 km NPS 48</t>
  </si>
  <si>
    <t>Proposed*
Requirement and in-service timing of facility contingent upon the finalization of commercial arrangements</t>
  </si>
  <si>
    <t>404 - P70</t>
  </si>
  <si>
    <t>Grande Prairie Mainline Loop (Deep Valley North Section)</t>
  </si>
  <si>
    <t>2028-2030</t>
  </si>
  <si>
    <r>
      <t xml:space="preserve">Feb 22, 2024 - TTFP Presentation, 2023 Annual Plan </t>
    </r>
    <r>
      <rPr>
        <vertAlign val="superscript"/>
        <sz val="12"/>
        <rFont val="Times New Roman"/>
        <family val="1"/>
      </rPr>
      <t>xi</t>
    </r>
  </si>
  <si>
    <t>254 - P70</t>
  </si>
  <si>
    <t>Grande Prairie Mainline Loop (Deep Valley South Section)</t>
  </si>
  <si>
    <t>23 km NPS 48</t>
  </si>
  <si>
    <t>379 - P70</t>
  </si>
  <si>
    <t>Grande Prairie Mainline Loop (Hornbeck Section)</t>
  </si>
  <si>
    <t>13 km NPS 48</t>
  </si>
  <si>
    <t>238 - P70</t>
  </si>
  <si>
    <t>15 km NPS 48</t>
  </si>
  <si>
    <t>205 - P70</t>
  </si>
  <si>
    <t>16 km NPS 48</t>
  </si>
  <si>
    <t>25 km NPS 48</t>
  </si>
  <si>
    <t>332 - P70</t>
  </si>
  <si>
    <t>Grande Prairie Mainline Loop (McLeod North Section)</t>
  </si>
  <si>
    <t>211 - P70</t>
  </si>
  <si>
    <t>21 km NPS 48</t>
  </si>
  <si>
    <t>Proposed</t>
  </si>
  <si>
    <t>321 - P70</t>
  </si>
  <si>
    <t>Groundbirch Mainline (Saturn Section) &amp; Saddle Hills Unit Addition:
Groundbirch Mainline Loop (Saturn Section)</t>
  </si>
  <si>
    <t>24 km NPS 42</t>
  </si>
  <si>
    <r>
      <t xml:space="preserve">Nov 12, 2019 - TTFP Presentation, 2019 Annual Plan </t>
    </r>
    <r>
      <rPr>
        <vertAlign val="superscript"/>
        <sz val="12"/>
        <rFont val="Times New Roman"/>
        <family val="1"/>
      </rPr>
      <t xml:space="preserve">vii
</t>
    </r>
    <r>
      <rPr>
        <sz val="12"/>
        <rFont val="Times New Roman"/>
        <family val="1"/>
      </rPr>
      <t xml:space="preserve">
Nov 5, 2020 - CER Application Filed </t>
    </r>
    <r>
      <rPr>
        <vertAlign val="superscript"/>
        <sz val="12"/>
        <rFont val="Times New Roman"/>
        <family val="1"/>
      </rPr>
      <t>12</t>
    </r>
    <r>
      <rPr>
        <sz val="12"/>
        <rFont val="Times New Roman"/>
        <family val="1"/>
      </rPr>
      <t xml:space="preserve">
May, 13, 2021 - CER Approval </t>
    </r>
    <r>
      <rPr>
        <vertAlign val="superscript"/>
        <sz val="12"/>
        <rFont val="Times New Roman"/>
        <family val="1"/>
      </rPr>
      <t>15</t>
    </r>
    <r>
      <rPr>
        <sz val="12"/>
        <rFont val="Times New Roman"/>
        <family val="1"/>
      </rPr>
      <t xml:space="preserve">
May 1, 2024 - Facility Status Update (Estimate at Complete)</t>
    </r>
  </si>
  <si>
    <t>143 - ROM
140 - Class 5
144 - EAC</t>
  </si>
  <si>
    <t>Groundbirch Mainline (Saturn Section) &amp; Saddle Hills Unit Addition:
Saddle Hills Compressor Station Unit Addition</t>
  </si>
  <si>
    <r>
      <t xml:space="preserve">Nov 12, 2019 - TTFP Presentation, 2019 Annual Plan </t>
    </r>
    <r>
      <rPr>
        <vertAlign val="superscript"/>
        <sz val="12"/>
        <rFont val="Times New Roman"/>
        <family val="1"/>
      </rPr>
      <t xml:space="preserve">vii
</t>
    </r>
    <r>
      <rPr>
        <sz val="12"/>
        <rFont val="Times New Roman"/>
        <family val="1"/>
      </rPr>
      <t xml:space="preserve">
Nov 5, 2020 - CER Application Filed </t>
    </r>
    <r>
      <rPr>
        <vertAlign val="superscript"/>
        <sz val="12"/>
        <rFont val="Times New Roman"/>
        <family val="1"/>
      </rPr>
      <t>12</t>
    </r>
    <r>
      <rPr>
        <sz val="12"/>
        <rFont val="Times New Roman"/>
        <family val="1"/>
      </rPr>
      <t xml:space="preserve">
May, 13, 2021 - CER Approval </t>
    </r>
    <r>
      <rPr>
        <vertAlign val="superscript"/>
        <sz val="12"/>
        <rFont val="Times New Roman"/>
        <family val="1"/>
      </rPr>
      <t>15</t>
    </r>
    <r>
      <rPr>
        <sz val="12"/>
        <rFont val="Times New Roman"/>
        <family val="1"/>
      </rPr>
      <t xml:space="preserve">
July 18, 2024 - Facility Status Update (Estimate at Complete)</t>
    </r>
  </si>
  <si>
    <t>159 - ROM
151 - Class 5
123 - EAC</t>
  </si>
  <si>
    <t>Groundbirch Mainline Loop (Sunrise Section)</t>
  </si>
  <si>
    <r>
      <t xml:space="preserve">Jul 21, 2017 - TTFP Facility Update
Dec 4, 2017 - TTFP Presentation, 2017 Annual Plan </t>
    </r>
    <r>
      <rPr>
        <vertAlign val="superscript"/>
        <sz val="12"/>
        <rFont val="Times New Roman"/>
        <family val="1"/>
      </rPr>
      <t>v</t>
    </r>
    <r>
      <rPr>
        <sz val="12"/>
        <rFont val="Times New Roman"/>
        <family val="1"/>
      </rPr>
      <t xml:space="preserve">
Oct 3, 2018 - TTFP Facility Update
Apr 29, 2019 - NEB Application Filed </t>
    </r>
    <r>
      <rPr>
        <vertAlign val="superscript"/>
        <sz val="12"/>
        <rFont val="Times New Roman"/>
        <family val="1"/>
      </rPr>
      <t xml:space="preserve">4
</t>
    </r>
    <r>
      <rPr>
        <sz val="12"/>
        <rFont val="Times New Roman"/>
        <family val="1"/>
      </rPr>
      <t xml:space="preserve">Sep 12, 2023 - Facility Status Update (Estimate at Complete)
</t>
    </r>
  </si>
  <si>
    <t>107 - ROM
155 - ROM
135 - ROM
140 - Class 4
176 - EAC</t>
  </si>
  <si>
    <t>Hidden Lake &amp; Hidden Lake North Station Coolers</t>
  </si>
  <si>
    <t>Coolers</t>
  </si>
  <si>
    <r>
      <t xml:space="preserve">Dec 7, 2020 - TTFP Notification
Jun 22, 2021 - CER Application Filed </t>
    </r>
    <r>
      <rPr>
        <vertAlign val="superscript"/>
        <sz val="12"/>
        <rFont val="Times New Roman"/>
        <family val="1"/>
      </rPr>
      <t>17</t>
    </r>
    <r>
      <rPr>
        <sz val="12"/>
        <rFont val="Times New Roman"/>
        <family val="1"/>
      </rPr>
      <t xml:space="preserve">
Dec 10, 2021 - CER Approval </t>
    </r>
    <r>
      <rPr>
        <vertAlign val="superscript"/>
        <sz val="12"/>
        <rFont val="Times New Roman"/>
        <family val="1"/>
      </rPr>
      <t xml:space="preserve">19
</t>
    </r>
    <r>
      <rPr>
        <sz val="12"/>
        <rFont val="Times New Roman"/>
        <family val="1"/>
      </rPr>
      <t xml:space="preserve">
Sept 12, 2023 - Facility Status Update (Estimate at Complete)
</t>
    </r>
  </si>
  <si>
    <t>45 - ROM
47 - Class 4
53 - EAC</t>
  </si>
  <si>
    <t>Elevated prime contractor costs.</t>
  </si>
  <si>
    <t>Inland Looping (AP)</t>
  </si>
  <si>
    <t>9km NPS 20</t>
  </si>
  <si>
    <r>
      <t xml:space="preserve">Dec 6, 2021 - TTFP Presentation, 2021 Annual Plan </t>
    </r>
    <r>
      <rPr>
        <vertAlign val="superscript"/>
        <sz val="12"/>
        <rFont val="Times New Roman"/>
        <family val="1"/>
      </rPr>
      <t xml:space="preserve">ix
</t>
    </r>
    <r>
      <rPr>
        <sz val="12"/>
        <rFont val="Times New Roman"/>
        <family val="1"/>
      </rPr>
      <t xml:space="preserve">
June 21, 2023 - Facility Status Update</t>
    </r>
  </si>
  <si>
    <t>40 - ROM</t>
  </si>
  <si>
    <t>Delivery Meter Station</t>
  </si>
  <si>
    <t>Iosegun Sales Meter Station</t>
  </si>
  <si>
    <t>440T
Turbine Meter</t>
  </si>
  <si>
    <r>
      <t>Sep 11, 2023 - CER Application Filed</t>
    </r>
    <r>
      <rPr>
        <vertAlign val="superscript"/>
        <sz val="12"/>
        <rFont val="Times New Roman"/>
        <family val="1"/>
      </rPr>
      <t>31</t>
    </r>
    <r>
      <rPr>
        <sz val="12"/>
        <rFont val="Times New Roman"/>
        <family val="1"/>
      </rPr>
      <t xml:space="preserve">
Feb 15, 2024 - TTFP Notification</t>
    </r>
  </si>
  <si>
    <t>Tie-in</t>
  </si>
  <si>
    <t>Leismer Ethane Extraction Plant Tie-in</t>
  </si>
  <si>
    <t>NPS 30 Connection, Valves, Tees</t>
  </si>
  <si>
    <r>
      <t>Apr 06, 2022 - TTFP Notification
Apr 26, 2022 - CER Application Filed</t>
    </r>
    <r>
      <rPr>
        <vertAlign val="superscript"/>
        <sz val="12"/>
        <rFont val="Times New Roman"/>
        <family val="1"/>
      </rPr>
      <t>21</t>
    </r>
  </si>
  <si>
    <t>Leming Loop (Field Lake Section)</t>
  </si>
  <si>
    <t xml:space="preserve">
17 km NPS 20</t>
  </si>
  <si>
    <t xml:space="preserve">
Apr 2026</t>
  </si>
  <si>
    <r>
      <t xml:space="preserve">Dec 13, 2022 - TTFP Presentation, 2022 Annual Plan </t>
    </r>
    <r>
      <rPr>
        <vertAlign val="superscript"/>
        <sz val="12"/>
        <rFont val="Times New Roman"/>
        <family val="1"/>
      </rPr>
      <t xml:space="preserve">x
</t>
    </r>
    <r>
      <rPr>
        <sz val="12"/>
        <rFont val="Times New Roman"/>
        <family val="1"/>
      </rPr>
      <t xml:space="preserve">
May 9, 2023 - TTFP Facility Update Presentation
Mar 01, 2024 - CER Application Filed</t>
    </r>
    <r>
      <rPr>
        <vertAlign val="superscript"/>
        <sz val="12"/>
        <rFont val="Times New Roman"/>
        <family val="1"/>
      </rPr>
      <t>32</t>
    </r>
    <r>
      <rPr>
        <sz val="12"/>
        <rFont val="Times New Roman"/>
        <family val="1"/>
      </rPr>
      <t xml:space="preserve">
Sep 20, 2024 - CER Approval</t>
    </r>
    <r>
      <rPr>
        <vertAlign val="superscript"/>
        <sz val="12"/>
        <rFont val="Times New Roman"/>
        <family val="1"/>
      </rPr>
      <t>34</t>
    </r>
    <r>
      <rPr>
        <sz val="12"/>
        <rFont val="Times New Roman"/>
        <family val="1"/>
      </rPr>
      <t xml:space="preserve">
</t>
    </r>
  </si>
  <si>
    <t>270 - ROM
107 - Class 5
105 - Class 4</t>
  </si>
  <si>
    <t>Leming Loop (Sand Section)</t>
  </si>
  <si>
    <t>18 km NPS 20</t>
  </si>
  <si>
    <t>Applied for</t>
  </si>
  <si>
    <t>Jan 10, 2025</t>
  </si>
  <si>
    <r>
      <t xml:space="preserve">Feb 22, 2024 - TTFP Presentation, 2023 Annual Plan </t>
    </r>
    <r>
      <rPr>
        <vertAlign val="superscript"/>
        <sz val="12"/>
        <rFont val="Times New Roman"/>
        <family val="1"/>
      </rPr>
      <t>xi</t>
    </r>
    <r>
      <rPr>
        <sz val="12"/>
        <rFont val="Times New Roman"/>
        <family val="1"/>
      </rPr>
      <t xml:space="preserve">
Jan 10, 2025 - CER Application Filed</t>
    </r>
    <r>
      <rPr>
        <vertAlign val="superscript"/>
        <sz val="12"/>
        <rFont val="Times New Roman"/>
        <family val="1"/>
      </rPr>
      <t>35</t>
    </r>
  </si>
  <si>
    <t xml:space="preserve">149 - ROM
153 - Class 4
</t>
  </si>
  <si>
    <t>Other</t>
  </si>
  <si>
    <t>Lethbridge Urban Pipeline Upgrade (AP)</t>
  </si>
  <si>
    <t>10.8 km NPS 8 
2.4 km NPS 6
Control Station 
3 Delivery Stations</t>
  </si>
  <si>
    <t>Q3 2024</t>
  </si>
  <si>
    <r>
      <t xml:space="preserve">Aug 7, 2018 - TTFP Notification
Jul 30, 2018 - GRA Application Filed </t>
    </r>
    <r>
      <rPr>
        <vertAlign val="superscript"/>
        <sz val="12"/>
        <rFont val="Times New Roman"/>
        <family val="1"/>
      </rPr>
      <t>5</t>
    </r>
    <r>
      <rPr>
        <sz val="12"/>
        <rFont val="Times New Roman"/>
        <family val="1"/>
      </rPr>
      <t xml:space="preserve">
Jun 16, 2020 - GRA Application Filed </t>
    </r>
    <r>
      <rPr>
        <vertAlign val="superscript"/>
        <sz val="12"/>
        <rFont val="Times New Roman"/>
        <family val="1"/>
      </rPr>
      <t xml:space="preserve">10
</t>
    </r>
    <r>
      <rPr>
        <sz val="12"/>
        <rFont val="Times New Roman"/>
        <family val="1"/>
      </rPr>
      <t xml:space="preserve">
Mar 1, 2021 - GRA Application Approved </t>
    </r>
    <r>
      <rPr>
        <vertAlign val="superscript"/>
        <sz val="12"/>
        <rFont val="Times New Roman"/>
        <family val="1"/>
      </rPr>
      <t>13</t>
    </r>
    <r>
      <rPr>
        <sz val="12"/>
        <rFont val="Times New Roman"/>
        <family val="1"/>
      </rPr>
      <t xml:space="preserve">
</t>
    </r>
  </si>
  <si>
    <t>Mackie Creek North Receipt Meter Station Expansion</t>
  </si>
  <si>
    <t>682U
Ultrasonic Meter</t>
  </si>
  <si>
    <t>Jun 20, 2023, - TTFP Notification</t>
  </si>
  <si>
    <t>Mackie Creek North Receipt Meter Station Expansion - Phase 2</t>
  </si>
  <si>
    <t>682 Orifice Meter</t>
  </si>
  <si>
    <t>Dec 3, 2024 - TTFP Notification</t>
  </si>
  <si>
    <t>Mildred Lake West Sales Meter Station</t>
  </si>
  <si>
    <t>2-1010U
Ultrasonic Meter</t>
  </si>
  <si>
    <r>
      <t xml:space="preserve">Nov 30, 2022 - TTFP Notification
Mar 13, 2023 - CER Application Filed </t>
    </r>
    <r>
      <rPr>
        <vertAlign val="superscript"/>
        <sz val="12"/>
        <rFont val="Times New Roman"/>
        <family val="1"/>
      </rPr>
      <t>26</t>
    </r>
  </si>
  <si>
    <t>North Corridor Expansion Project: Hidden Lake North Compressor Station Unit Addition</t>
  </si>
  <si>
    <r>
      <t xml:space="preserve">Nov 14, 2018 - TTFP Presentation, 2018 Annual Plan </t>
    </r>
    <r>
      <rPr>
        <vertAlign val="superscript"/>
        <sz val="12"/>
        <rFont val="Times New Roman"/>
        <family val="1"/>
      </rPr>
      <t>vi</t>
    </r>
    <r>
      <rPr>
        <sz val="12"/>
        <rFont val="Times New Roman"/>
        <family val="1"/>
      </rPr>
      <t xml:space="preserve">
Apr 4, 2019 - NEB Application Filed </t>
    </r>
    <r>
      <rPr>
        <vertAlign val="superscript"/>
        <sz val="12"/>
        <rFont val="Times New Roman"/>
        <family val="1"/>
      </rPr>
      <t>6</t>
    </r>
    <r>
      <rPr>
        <sz val="12"/>
        <rFont val="Times New Roman"/>
        <family val="1"/>
      </rPr>
      <t xml:space="preserve"> 
May 5, 2021 - CER Approval </t>
    </r>
    <r>
      <rPr>
        <vertAlign val="superscript"/>
        <sz val="12"/>
        <rFont val="Times New Roman"/>
        <family val="1"/>
      </rPr>
      <t xml:space="preserve">14
</t>
    </r>
    <r>
      <rPr>
        <sz val="12"/>
        <rFont val="Times New Roman"/>
        <family val="1"/>
      </rPr>
      <t xml:space="preserve">Sept 12, 2023 - Facility Status Update (Estimate at Complete) </t>
    </r>
  </si>
  <si>
    <t>138 - ROM
138 - Class 5
195 - EAC</t>
  </si>
  <si>
    <t>North Corridor Expansion Project: North Central Corridor Loop (North Star Section 2)</t>
  </si>
  <si>
    <t>24 km NPS 48</t>
  </si>
  <si>
    <r>
      <t xml:space="preserve">Nov 14, 2018 - TTFP Presentation, 2018 Annual Plan </t>
    </r>
    <r>
      <rPr>
        <vertAlign val="superscript"/>
        <sz val="12"/>
        <rFont val="Times New Roman"/>
        <family val="1"/>
      </rPr>
      <t>vi</t>
    </r>
    <r>
      <rPr>
        <sz val="12"/>
        <rFont val="Times New Roman"/>
        <family val="1"/>
      </rPr>
      <t xml:space="preserve">
Apr 4, 2019 - NEB Application Filed </t>
    </r>
    <r>
      <rPr>
        <vertAlign val="superscript"/>
        <sz val="12"/>
        <rFont val="Times New Roman"/>
        <family val="1"/>
      </rPr>
      <t>6</t>
    </r>
    <r>
      <rPr>
        <sz val="12"/>
        <rFont val="Times New Roman"/>
        <family val="1"/>
      </rPr>
      <t xml:space="preserve"> 
May 5, 2021 - CER Approval </t>
    </r>
    <r>
      <rPr>
        <vertAlign val="superscript"/>
        <sz val="12"/>
        <rFont val="Times New Roman"/>
        <family val="1"/>
      </rPr>
      <t xml:space="preserve">14 </t>
    </r>
    <r>
      <rPr>
        <sz val="12"/>
        <rFont val="Times New Roman"/>
        <family val="1"/>
      </rPr>
      <t xml:space="preserve">
Apr 11, 2023 - Facility Status Update (Estimate at Complete)</t>
    </r>
  </si>
  <si>
    <t>155 - ROM
155 - Class 5
198 - EAC</t>
  </si>
  <si>
    <t>Issuance of a Stop Work Order by the CER, resulting in unplanned standby and delay with commencement of work.</t>
  </si>
  <si>
    <t>North Corridor Expansion Project: North Central Corridor Loop (Red Earth Section 3)</t>
  </si>
  <si>
    <t>32 km NPS 48</t>
  </si>
  <si>
    <r>
      <t xml:space="preserve">Nov 14, 2018 - TTFP Presentation, 2018 Annual Plan </t>
    </r>
    <r>
      <rPr>
        <vertAlign val="superscript"/>
        <sz val="12"/>
        <rFont val="Times New Roman"/>
        <family val="1"/>
      </rPr>
      <t>vi</t>
    </r>
    <r>
      <rPr>
        <sz val="12"/>
        <rFont val="Times New Roman"/>
        <family val="1"/>
      </rPr>
      <t xml:space="preserve">
Apr 4, 2019 - NEB Application Filed </t>
    </r>
    <r>
      <rPr>
        <vertAlign val="superscript"/>
        <sz val="12"/>
        <rFont val="Times New Roman"/>
        <family val="1"/>
      </rPr>
      <t>6</t>
    </r>
    <r>
      <rPr>
        <sz val="12"/>
        <rFont val="Times New Roman"/>
        <family val="1"/>
      </rPr>
      <t xml:space="preserve"> 
May 5, 2021 - CER Approval </t>
    </r>
    <r>
      <rPr>
        <vertAlign val="superscript"/>
        <sz val="12"/>
        <rFont val="Times New Roman"/>
        <family val="1"/>
      </rPr>
      <t xml:space="preserve">14
</t>
    </r>
    <r>
      <rPr>
        <sz val="12"/>
        <rFont val="Times New Roman"/>
        <family val="1"/>
      </rPr>
      <t>July 11, 2023 - Facility Status Update (Estimate at Complete)</t>
    </r>
    <r>
      <rPr>
        <vertAlign val="superscript"/>
        <sz val="12"/>
        <rFont val="Times New Roman"/>
        <family val="1"/>
      </rPr>
      <t xml:space="preserve"> </t>
    </r>
  </si>
  <si>
    <t>205 - ROM
205 - Class 5
289 - EAC</t>
  </si>
  <si>
    <t xml:space="preserve">Elevated prime contractor costs due to unfavorable market conditions.
Issuance of a Stop Work Order by the CER, resulting in unplanned standby and delay with commencement of work.
</t>
  </si>
  <si>
    <t>North Corridor Expansion Project: Northwest Mainline Loop No.2 (Bear Canyon North Extension Section)</t>
  </si>
  <si>
    <t>25 km NPS 36</t>
  </si>
  <si>
    <t>134 - ROM
134 - Class 5
132 - EAC</t>
  </si>
  <si>
    <t>Favourable prime contractor costs due to competitive market conditions for smaller diameter pipelines.</t>
  </si>
  <si>
    <t>Peers Compressor Station Unit Addition (AP)</t>
  </si>
  <si>
    <t>5-15 MW</t>
  </si>
  <si>
    <r>
      <t xml:space="preserve">May 9, 2023 - TTFP Facility Update Presentation
Feb 22, 2024 - TTFP Presentation, 2023 Annual Plan </t>
    </r>
    <r>
      <rPr>
        <vertAlign val="superscript"/>
        <sz val="12"/>
        <rFont val="Times New Roman"/>
        <family val="1"/>
      </rPr>
      <t xml:space="preserve">xi
</t>
    </r>
    <r>
      <rPr>
        <sz val="12"/>
        <rFont val="Times New Roman"/>
        <family val="1"/>
      </rPr>
      <t>Aug 22, 2024 - TTFP Update</t>
    </r>
  </si>
  <si>
    <t xml:space="preserve">103 - ROM
138 - Class 5
272 - Class 4
</t>
  </si>
  <si>
    <t>Saturn No. 3 Receipt Meter Station</t>
  </si>
  <si>
    <t>1010-U Ultrasonic Meter</t>
  </si>
  <si>
    <t>Jan 17, 2025 - TTFP Notification</t>
  </si>
  <si>
    <t>Smoky River South Sales Meter Station</t>
  </si>
  <si>
    <t>NPS 3 Positive Displacement Meter</t>
  </si>
  <si>
    <r>
      <t xml:space="preserve">May 20, 2021 - TTFP Notification
Aug 26, 2021 - NEB Application Filed </t>
    </r>
    <r>
      <rPr>
        <vertAlign val="superscript"/>
        <sz val="12"/>
        <rFont val="Times New Roman"/>
        <family val="1"/>
      </rPr>
      <t>18</t>
    </r>
  </si>
  <si>
    <t xml:space="preserve">Spruce Grove and Stony Plain UPU – Installation (AP)
</t>
  </si>
  <si>
    <t>5.4 km NPS 6
3 Delivery Stations</t>
  </si>
  <si>
    <t>Q1 2024</t>
  </si>
  <si>
    <r>
      <t xml:space="preserve">Jun 16, 2020 - GRA Application Filed </t>
    </r>
    <r>
      <rPr>
        <vertAlign val="superscript"/>
        <sz val="12"/>
        <rFont val="Times New Roman"/>
        <family val="1"/>
      </rPr>
      <t>8</t>
    </r>
    <r>
      <rPr>
        <sz val="12"/>
        <rFont val="Times New Roman"/>
        <family val="1"/>
      </rPr>
      <t xml:space="preserve"> 
Mar 1,2021 - GRA Application Approved </t>
    </r>
    <r>
      <rPr>
        <vertAlign val="superscript"/>
        <sz val="12"/>
        <rFont val="Times New Roman"/>
        <family val="1"/>
      </rPr>
      <t xml:space="preserve">13
</t>
    </r>
  </si>
  <si>
    <t>13.2
11.5</t>
  </si>
  <si>
    <t>Urban Pipeline Replacement Project:
Edmonton UPR – NE Connector (AP)</t>
  </si>
  <si>
    <t>Control Station</t>
  </si>
  <si>
    <r>
      <t xml:space="preserve">Oct 30, 2014 - TTFP Presentation
Dec 4, 2018 – AUC Project Update Filed </t>
    </r>
    <r>
      <rPr>
        <vertAlign val="superscript"/>
        <sz val="12"/>
        <rFont val="Times New Roman"/>
        <family val="1"/>
      </rPr>
      <t>7</t>
    </r>
    <r>
      <rPr>
        <sz val="12"/>
        <rFont val="Times New Roman"/>
        <family val="1"/>
      </rPr>
      <t xml:space="preserve">
Jun 16, 2020 - AUC Project Update Filed </t>
    </r>
    <r>
      <rPr>
        <vertAlign val="superscript"/>
        <sz val="12"/>
        <rFont val="Times New Roman"/>
        <family val="1"/>
      </rPr>
      <t xml:space="preserve">9 </t>
    </r>
    <r>
      <rPr>
        <sz val="12"/>
        <rFont val="Times New Roman"/>
        <family val="1"/>
      </rPr>
      <t xml:space="preserve">
</t>
    </r>
  </si>
  <si>
    <t>Vetchland Compressor Station Unit and Cooler Additions</t>
  </si>
  <si>
    <t>352 - P70</t>
  </si>
  <si>
    <t>West Path Delivery 2023 
WAML Loop No. 2 (Longview)</t>
  </si>
  <si>
    <t>9 km NPS 48</t>
  </si>
  <si>
    <r>
      <t xml:space="preserve">Nov 12, 2019 - TTFP Presentation, 2019 Annual Plan </t>
    </r>
    <r>
      <rPr>
        <vertAlign val="superscript"/>
        <sz val="12"/>
        <rFont val="Times New Roman"/>
        <family val="1"/>
      </rPr>
      <t>vii</t>
    </r>
    <r>
      <rPr>
        <sz val="12"/>
        <rFont val="Times New Roman"/>
        <family val="1"/>
      </rPr>
      <t xml:space="preserve">
Oct 14, 2020 - Appendix 2 Class Estimate Update 
Oct 22, 2020 - CER Application Filed</t>
    </r>
    <r>
      <rPr>
        <vertAlign val="superscript"/>
        <sz val="12"/>
        <rFont val="Times New Roman"/>
        <family val="1"/>
      </rPr>
      <t xml:space="preserve"> 11
</t>
    </r>
    <r>
      <rPr>
        <sz val="12"/>
        <rFont val="Times New Roman"/>
        <family val="1"/>
      </rPr>
      <t xml:space="preserve">Dec 1, 2022 - CER Approval </t>
    </r>
    <r>
      <rPr>
        <vertAlign val="superscript"/>
        <sz val="12"/>
        <rFont val="Times New Roman"/>
        <family val="1"/>
      </rPr>
      <t xml:space="preserve">24
</t>
    </r>
    <r>
      <rPr>
        <sz val="12"/>
        <rFont val="Times New Roman"/>
        <family val="1"/>
      </rPr>
      <t xml:space="preserve">Feb 15, 2024 - Facility Status Update (Estimate at Complete) 
</t>
    </r>
  </si>
  <si>
    <t>65 - ROM
75 - Class 5
108 - EAC</t>
  </si>
  <si>
    <t xml:space="preserve">Elevated costs due to construction scope of work (material cost increases, design changes and rework, and third party clearing). </t>
  </si>
  <si>
    <t>West Path Delivery 2023
WAML Loop No. 2 (Lundbreck)</t>
  </si>
  <si>
    <t>7 km NPS 48</t>
  </si>
  <si>
    <r>
      <t xml:space="preserve">Nov 12, 2019 - TTFP Presentation, 2019 Annual Plan </t>
    </r>
    <r>
      <rPr>
        <vertAlign val="superscript"/>
        <sz val="12"/>
        <rFont val="Times New Roman"/>
        <family val="1"/>
      </rPr>
      <t>vii</t>
    </r>
    <r>
      <rPr>
        <sz val="12"/>
        <rFont val="Times New Roman"/>
        <family val="1"/>
      </rPr>
      <t xml:space="preserve">
Oct 14, 2020 - Appendix 2 Class Estimate Update
Oct 22, 2020 - CER Application Filed</t>
    </r>
    <r>
      <rPr>
        <vertAlign val="superscript"/>
        <sz val="12"/>
        <rFont val="Times New Roman"/>
        <family val="1"/>
      </rPr>
      <t xml:space="preserve"> 11
</t>
    </r>
    <r>
      <rPr>
        <sz val="12"/>
        <rFont val="Times New Roman"/>
        <family val="1"/>
      </rPr>
      <t xml:space="preserve">Dec 1, 2022 - CER Approval </t>
    </r>
    <r>
      <rPr>
        <vertAlign val="superscript"/>
        <sz val="12"/>
        <rFont val="Times New Roman"/>
        <family val="1"/>
      </rPr>
      <t>24</t>
    </r>
    <r>
      <rPr>
        <sz val="12"/>
        <rFont val="Times New Roman"/>
        <family val="1"/>
      </rPr>
      <t xml:space="preserve"> 
Feb 15, 2024 - Facility Status Update (Estimate at Complete)</t>
    </r>
  </si>
  <si>
    <t>83 - ROM
72 - Class 5
153 - EAC</t>
  </si>
  <si>
    <t xml:space="preserve">Elevated costs due to construction scope of work (difficult terrain, design changes and rework, and third party clearing). Additional contractor costs due to unfavorable market conditions. </t>
  </si>
  <si>
    <t>West Path Delivery 2023
WAML Loop No. 2 (Turner Valley)</t>
  </si>
  <si>
    <r>
      <t xml:space="preserve">Nov 12, 2019 - TTFP Presentation, 2019 Annual Plan </t>
    </r>
    <r>
      <rPr>
        <vertAlign val="superscript"/>
        <sz val="12"/>
        <rFont val="Times New Roman"/>
        <family val="1"/>
      </rPr>
      <t>vii</t>
    </r>
    <r>
      <rPr>
        <sz val="12"/>
        <rFont val="Times New Roman"/>
        <family val="1"/>
      </rPr>
      <t xml:space="preserve">
Oct 14, 2020 - Appendix 2 Class Estimate Update
Oct 22, 2020 - CER Application Filed</t>
    </r>
    <r>
      <rPr>
        <vertAlign val="superscript"/>
        <sz val="12"/>
        <rFont val="Times New Roman"/>
        <family val="1"/>
      </rPr>
      <t xml:space="preserve"> 11
</t>
    </r>
    <r>
      <rPr>
        <sz val="12"/>
        <rFont val="Times New Roman"/>
        <family val="1"/>
      </rPr>
      <t xml:space="preserve">
Dec 1, 2022 - CER Approval </t>
    </r>
    <r>
      <rPr>
        <vertAlign val="superscript"/>
        <sz val="12"/>
        <rFont val="Times New Roman"/>
        <family val="1"/>
      </rPr>
      <t xml:space="preserve">24
</t>
    </r>
    <r>
      <rPr>
        <sz val="12"/>
        <rFont val="Times New Roman"/>
        <family val="1"/>
      </rPr>
      <t xml:space="preserve">Feb 15, 2024 - Facility Status Update (Estimate at Complete) </t>
    </r>
  </si>
  <si>
    <t>209 - ROM
209 - Class 5
260 - EAC</t>
  </si>
  <si>
    <t xml:space="preserve">Elevated costs due to material cost increases, design changes and rework, and third party clearing. </t>
  </si>
  <si>
    <t>Whiskey Jack Ethane Extraction Plant Tie-In</t>
  </si>
  <si>
    <t>NPS 36 Connection, Valves, Tees</t>
  </si>
  <si>
    <t>Feb 12, 2025 - TTFP Notification</t>
  </si>
  <si>
    <t>Wilkin Lake Receipt Meter Station</t>
  </si>
  <si>
    <t>884U Ultrasonic Meter</t>
  </si>
  <si>
    <r>
      <t>Oct 16, 2023 - CER Application
Dec 14, 2023 - CER Approval</t>
    </r>
    <r>
      <rPr>
        <vertAlign val="superscript"/>
        <sz val="12"/>
        <rFont val="Times New Roman"/>
        <family val="1"/>
      </rPr>
      <t>33</t>
    </r>
  </si>
  <si>
    <t>Willow Valley Interconnect Project</t>
  </si>
  <si>
    <t>2-1610U
Ultrasonic Meter</t>
  </si>
  <si>
    <r>
      <t xml:space="preserve">Jan 5, 2023 - TTFP Notification
Jan 18, 2023 - CER Application Filed </t>
    </r>
    <r>
      <rPr>
        <vertAlign val="superscript"/>
        <sz val="12"/>
        <rFont val="Times New Roman"/>
        <family val="1"/>
      </rPr>
      <t>25</t>
    </r>
  </si>
  <si>
    <t>Wolf Lake Compressor Station Unit and Cooler Additions</t>
  </si>
  <si>
    <t>362 - P70</t>
  </si>
  <si>
    <t>Yellowhead Mainline (AP)</t>
  </si>
  <si>
    <t>226 km NPS 36
Control Stations</t>
  </si>
  <si>
    <t>May 9, 2023 - TTFP Facility Update Presentation
Feb 22, 2024 - TTFP Presentation, 2023 Annual Plan xi
Aug 22, 2024 - TTFP Update</t>
  </si>
  <si>
    <t xml:space="preserve">1024 - ROM
1,815 - Class 5
2,541 - Class 4
</t>
  </si>
  <si>
    <t>References</t>
  </si>
  <si>
    <t>Annual Plans</t>
  </si>
  <si>
    <t>i.</t>
  </si>
  <si>
    <t xml:space="preserve">NGTL 2013 Annual Plan </t>
  </si>
  <si>
    <t>ii.</t>
  </si>
  <si>
    <t>NGTL 2014 Annual Plan</t>
  </si>
  <si>
    <t>iii.</t>
  </si>
  <si>
    <t xml:space="preserve">NGTL 2015 Annual Plan </t>
  </si>
  <si>
    <t>iv.</t>
  </si>
  <si>
    <t xml:space="preserve">NGTL 2016 Annual Plan </t>
  </si>
  <si>
    <t>v.</t>
  </si>
  <si>
    <t xml:space="preserve">NGTL 2017 Annual Plan </t>
  </si>
  <si>
    <t>vi.</t>
  </si>
  <si>
    <t xml:space="preserve">NGTL 2018 Annual Plan </t>
  </si>
  <si>
    <t>vii.</t>
  </si>
  <si>
    <t xml:space="preserve">NGTL 2019 Annual Plan </t>
  </si>
  <si>
    <t>viii.</t>
  </si>
  <si>
    <t xml:space="preserve">NGTL 2020 Annual Plan </t>
  </si>
  <si>
    <t>ix.</t>
  </si>
  <si>
    <t xml:space="preserve">NGTL 2021 Annual Plan </t>
  </si>
  <si>
    <t>x.</t>
  </si>
  <si>
    <t>NGTL 2022 Annual Plan</t>
  </si>
  <si>
    <t>xi.</t>
  </si>
  <si>
    <t>NGTL 2023 Annual Plan</t>
  </si>
  <si>
    <t>xii.</t>
  </si>
  <si>
    <t>NGTL 2024 Annual Plan</t>
  </si>
  <si>
    <t xml:space="preserve">2018 Pipeline Decommissioning Program </t>
  </si>
  <si>
    <t xml:space="preserve">2021 NGTL System Expansion Project </t>
  </si>
  <si>
    <t xml:space="preserve">Canada Energy Regulator Report for the 2021 NGTL System Expansion Project </t>
  </si>
  <si>
    <t xml:space="preserve">Application for the Construction of Groundbirch Mainline Loop (Sunrise Section) </t>
  </si>
  <si>
    <t xml:space="preserve">GRA Application Filed </t>
  </si>
  <si>
    <t xml:space="preserve">Application for the Construction of North Corridor Expansion Project </t>
  </si>
  <si>
    <t>Dec 4, 2018 – AUC Project Update Filed</t>
  </si>
  <si>
    <t>(GRA) AUC Project Update Filed</t>
  </si>
  <si>
    <t>NGTL West Path Delivery 2023 CER</t>
  </si>
  <si>
    <t>NGTL GBML Loop (Saturn Section) &amp; Saddle Hills CS C4 Unit Addition</t>
  </si>
  <si>
    <t>March 1, 2021 - GRA Application Approved</t>
  </si>
  <si>
    <t>North Corridor Expansion - GIC Approval</t>
  </si>
  <si>
    <t>GBML (Saturn) and Saddle Hills UA Application</t>
  </si>
  <si>
    <t>Hidden Lake and Hidden Lake North Cooler Additions Application</t>
  </si>
  <si>
    <t>Smoky River South Sales Meter Station Application</t>
  </si>
  <si>
    <t>Hidden Lake and Hidden Lake North Cooler Additions CER Approval</t>
  </si>
  <si>
    <t>Emerson Creek Compressor Station Approval</t>
  </si>
  <si>
    <t>2021 Meter Station and Laterals Decommissioning Program</t>
  </si>
  <si>
    <t>West Path Delivery 2023 Project CER Approval</t>
  </si>
  <si>
    <t>Mildred Lake West Sales Meter Station Application</t>
  </si>
  <si>
    <t>2022 Meter Stations and Laterals Abandonment Program</t>
  </si>
  <si>
    <t>Grande Prairie Mainline Loop No. 4 (Valhalla North Section) and Berland River CS C3 Unit Addition Application</t>
  </si>
  <si>
    <t>Grande Prairie Mainline Loop No. 4 (Valhalla North Section) and Berland River CS C3 Unit Addition Approval</t>
  </si>
  <si>
    <t>2022 Meter Stations and Laterals Decommissioning Program</t>
  </si>
  <si>
    <t>Iosegun Sales Meter Station CER Project Notification</t>
  </si>
  <si>
    <t>Leming Lake Sales Lateral Loop (Field Lake Section) Application</t>
  </si>
  <si>
    <t>Wilkin Lake Receipt Meter Station Approval</t>
  </si>
  <si>
    <t>Leming Lake Sales Lateral Loop (Field Lake Section) Approval</t>
  </si>
  <si>
    <t>Leming Lake Sales Lateral Loop (Sand Section) Application</t>
  </si>
  <si>
    <t xml:space="preserve">Facility Type </t>
  </si>
  <si>
    <t xml:space="preserve">Frequency </t>
  </si>
  <si>
    <t xml:space="preserve">Abandonment </t>
  </si>
  <si>
    <t>Clearwater West Expansion</t>
  </si>
  <si>
    <t xml:space="preserve">Cogen Delivery Station </t>
  </si>
  <si>
    <t>Compressor Station Coolers</t>
  </si>
  <si>
    <t>Compressor Station Decomissioning</t>
  </si>
  <si>
    <t>Compressor Station Modifications</t>
  </si>
  <si>
    <t>Compressor Station Unit Addition</t>
  </si>
  <si>
    <t>Compressor Station Unit Addition &amp; Coolers</t>
  </si>
  <si>
    <t>Connection Piping</t>
  </si>
  <si>
    <t>Control Valve Addition</t>
  </si>
  <si>
    <t>Crossover</t>
  </si>
  <si>
    <t xml:space="preserve">Edson Mainline Expansion </t>
  </si>
  <si>
    <t>Expansion &amp; Lateral Loop</t>
  </si>
  <si>
    <t>Extraction Connections</t>
  </si>
  <si>
    <t xml:space="preserve">Forestburg </t>
  </si>
  <si>
    <t>Grande Prairie Mainline Loop</t>
  </si>
  <si>
    <t>Groundbirch Mainline Loop</t>
  </si>
  <si>
    <t>Lateral Expansion</t>
  </si>
  <si>
    <t>Lateral Loop</t>
  </si>
  <si>
    <t>Meter Station &amp; Lateral Abandonment</t>
  </si>
  <si>
    <t xml:space="preserve">NGTL System Expansion </t>
  </si>
  <si>
    <t>North Central Corridor Loop</t>
  </si>
  <si>
    <t xml:space="preserve">North Corridor Expansion </t>
  </si>
  <si>
    <t xml:space="preserve">North Montney Project </t>
  </si>
  <si>
    <t xml:space="preserve">North Path Delivery  </t>
  </si>
  <si>
    <t>Northwest Mainline Loop</t>
  </si>
  <si>
    <t>Peace River Mainline Abandonment</t>
  </si>
  <si>
    <t>Pembina-Keephills Transmission Project</t>
  </si>
  <si>
    <t>Pipeline &amp; Associated Decommissioning</t>
  </si>
  <si>
    <t>Pipeline Acquisition</t>
  </si>
  <si>
    <t>Pipeline Asset Purchase</t>
  </si>
  <si>
    <t>Pipeline Decommissioning</t>
  </si>
  <si>
    <t>Pipeline Replacement</t>
  </si>
  <si>
    <t>Pipeline Upgrade</t>
  </si>
  <si>
    <t>Receipt Meter Station Expansion</t>
  </si>
  <si>
    <t>Saddle West Expansion</t>
  </si>
  <si>
    <t>Sales Meter Station</t>
  </si>
  <si>
    <t>Sales Meter Station Expansion</t>
  </si>
  <si>
    <t>Sales Meter Station Replacement</t>
  </si>
  <si>
    <t>Transmission Loop</t>
  </si>
  <si>
    <t>West Path Delivery 2022</t>
  </si>
  <si>
    <t>West Path Delivery 2023</t>
  </si>
  <si>
    <t xml:space="preserve">West Path Delivery Project </t>
  </si>
  <si>
    <r>
      <t>Forecast Cost</t>
    </r>
    <r>
      <rPr>
        <b/>
        <vertAlign val="superscript"/>
        <sz val="12"/>
        <color theme="1"/>
        <rFont val="Times New Roman"/>
        <family val="1"/>
      </rPr>
      <t xml:space="preserve"> </t>
    </r>
    <r>
      <rPr>
        <b/>
        <sz val="12"/>
        <color theme="1"/>
        <rFont val="Times New Roman"/>
        <family val="1"/>
      </rPr>
      <t xml:space="preserve"> ($Millions)</t>
    </r>
  </si>
  <si>
    <t>Grande Prairie Mainline Loop (Greenview Section)</t>
  </si>
  <si>
    <t>Grande Prairie Mainline Loop (Karr North Section)</t>
  </si>
  <si>
    <t>Grande Prairie Mainline Loop (Karr South Section)</t>
  </si>
  <si>
    <t>Grande Prairie Mainline Loop (McLeod South Section)</t>
  </si>
  <si>
    <r>
      <t xml:space="preserve">Feb 22, 2024 - TTFP Presentation, 2023 Annual Plan </t>
    </r>
    <r>
      <rPr>
        <vertAlign val="superscript"/>
        <sz val="12"/>
        <rFont val="Times New Roman"/>
        <family val="1"/>
      </rPr>
      <t xml:space="preserve">xi
</t>
    </r>
    <r>
      <rPr>
        <sz val="12"/>
        <rFont val="Times New Roman"/>
        <family val="1"/>
      </rPr>
      <t>Dec 10, 2024 - TTFP Presentation, 2024 Annual Plan</t>
    </r>
    <r>
      <rPr>
        <vertAlign val="superscript"/>
        <sz val="12"/>
        <rFont val="Times New Roman"/>
        <family val="1"/>
      </rPr>
      <t xml:space="preserve"> xii</t>
    </r>
  </si>
  <si>
    <t>2024 Meter Station and Laterals Abandonment Program</t>
  </si>
  <si>
    <t>2024 Meter Station and Laterals Decommissioning Program</t>
  </si>
  <si>
    <t>Q2 2026</t>
  </si>
  <si>
    <t>Q1 2026</t>
  </si>
  <si>
    <t>Apr 8, 2025 - TTFP Notification</t>
  </si>
  <si>
    <t>Pipestone Creek Meter Station Expansion</t>
  </si>
  <si>
    <t>Tawadina Creek #2 Meter Station</t>
  </si>
  <si>
    <t>662-U Ultrasonic</t>
  </si>
  <si>
    <t>860-U Ultrasonic</t>
  </si>
  <si>
    <t>Q1 2025</t>
  </si>
  <si>
    <t>Q4 2024</t>
  </si>
  <si>
    <r>
      <t>Q</t>
    </r>
    <r>
      <rPr>
        <i/>
        <sz val="12"/>
        <rFont val="Times New Roman"/>
        <family val="1"/>
      </rPr>
      <t>2</t>
    </r>
    <r>
      <rPr>
        <sz val="12"/>
        <rFont val="Times New Roman"/>
        <family val="1"/>
      </rPr>
      <t xml:space="preserve"> 2025</t>
    </r>
  </si>
  <si>
    <t>Q2 2025</t>
  </si>
  <si>
    <r>
      <rPr>
        <u/>
        <sz val="12"/>
        <rFont val="Times New Roman"/>
        <family val="1"/>
      </rPr>
      <t>Pipeline Laterals &amp; Meters</t>
    </r>
    <r>
      <rPr>
        <sz val="12"/>
        <rFont val="Times New Roman"/>
        <family val="1"/>
      </rPr>
      <t xml:space="preserve">
26 - 196.2 km
26 Receipt Meter Stations
1 Delivery Meter Station
5 Producer Tie-ins</t>
    </r>
  </si>
  <si>
    <r>
      <t>June 18, 2024 - CER Application Filed</t>
    </r>
    <r>
      <rPr>
        <vertAlign val="superscript"/>
        <sz val="12"/>
        <rFont val="Times New Roman"/>
        <family val="1"/>
      </rPr>
      <t>36</t>
    </r>
    <r>
      <rPr>
        <sz val="12"/>
        <rFont val="Times New Roman"/>
        <family val="1"/>
      </rPr>
      <t xml:space="preserve">
Apr 8, 2025 - TTFP Notification</t>
    </r>
  </si>
  <si>
    <r>
      <t>Pipeline Laterals &amp; Meters</t>
    </r>
    <r>
      <rPr>
        <sz val="12"/>
        <rFont val="Times New Roman"/>
        <family val="1"/>
      </rPr>
      <t xml:space="preserve">
38 - 452.5 km
8 Receipt Meter Stations
2 Producer Tie-Ins
</t>
    </r>
  </si>
  <si>
    <r>
      <t>Aug 13, 2024 - CER Application Filed</t>
    </r>
    <r>
      <rPr>
        <vertAlign val="superscript"/>
        <sz val="12"/>
        <rFont val="Times New Roman"/>
        <family val="1"/>
      </rPr>
      <t>37</t>
    </r>
    <r>
      <rPr>
        <sz val="12"/>
        <rFont val="Times New Roman"/>
        <family val="1"/>
      </rPr>
      <t xml:space="preserve">
Apr 8, 2025 - TTFP Notification</t>
    </r>
  </si>
  <si>
    <t>Updated in-service date from Apr 2026 to Q1 2027</t>
  </si>
  <si>
    <t>Q1 2027</t>
  </si>
  <si>
    <t>Coaldale Lateral East #2 Branch Loop (AP)</t>
  </si>
  <si>
    <t>2.2 km NPS 4</t>
  </si>
  <si>
    <t>Delivery Lateral</t>
  </si>
  <si>
    <t>Added</t>
  </si>
  <si>
    <t>ATCO Coaldale Potato - AUC Facility Application</t>
  </si>
  <si>
    <r>
      <t>June 17, 2025 - TTFP Notification
May 20, 2025 - AUC Application Filed</t>
    </r>
    <r>
      <rPr>
        <i/>
        <vertAlign val="superscript"/>
        <sz val="12"/>
        <color rgb="FFFF0000"/>
        <rFont val="Times New Roman"/>
        <family val="1"/>
      </rPr>
      <t>38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</si>
</sst>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m\ yyyy"/>
    <numFmt numFmtId="165" formatCode="0."/>
    <numFmt numFmtId="166" formatCode="mmm\ dd\,\ yyyy"/>
    <numFmt numFmtId="167" formatCode="mmm\ d\,\ yyyy"/>
    <numFmt numFmtId="168" formatCode="0.0"/>
  </numFmts>
  <fonts count="33" x14ac:knownFonts="1">
    <font>
      <sz val="11"/>
      <color theme="1"/>
      <name val="Calibri"/>
      <family val="2"/>
      <scheme val="minor"/>
    </font>
    <font>
      <sz val="12"/>
      <color theme="1"/>
      <name val="Times New Roman"/>
      <family val="1"/>
    </font>
    <font>
      <b/>
      <sz val="12"/>
      <color theme="1"/>
      <name val="Times New Roman"/>
      <family val="1"/>
    </font>
    <font>
      <b/>
      <vertAlign val="superscript"/>
      <sz val="12"/>
      <color theme="1"/>
      <name val="Times New Roman"/>
      <family val="1"/>
    </font>
    <font>
      <u/>
      <sz val="11"/>
      <color theme="10"/>
      <name val="Calibri"/>
      <family val="2"/>
      <scheme val="minor"/>
    </font>
    <font>
      <b/>
      <sz val="14"/>
      <color theme="1"/>
      <name val="Times New Roman"/>
      <family val="1"/>
    </font>
    <font>
      <sz val="12"/>
      <color theme="1"/>
      <name val="Calibri"/>
      <family val="2"/>
      <scheme val="minor"/>
    </font>
    <font>
      <sz val="14"/>
      <color theme="1"/>
      <name val="Times New Roman"/>
      <family val="1"/>
    </font>
    <font>
      <sz val="12"/>
      <name val="Times New Roman"/>
      <family val="1"/>
    </font>
    <font>
      <vertAlign val="superscript"/>
      <sz val="12"/>
      <name val="Times New Roman"/>
      <family val="1"/>
    </font>
    <font>
      <sz val="11"/>
      <name val="Calibri"/>
      <family val="2"/>
      <scheme val="minor"/>
    </font>
    <font>
      <u/>
      <sz val="12"/>
      <name val="Times New Roman"/>
      <family val="1"/>
    </font>
    <font>
      <b/>
      <sz val="14"/>
      <name val="Times New Roman"/>
      <family val="1"/>
    </font>
    <font>
      <sz val="16"/>
      <color theme="1"/>
      <name val="Times New Roman"/>
      <family val="1"/>
    </font>
    <font>
      <b/>
      <sz val="16"/>
      <color theme="1"/>
      <name val="Times New Roman"/>
      <family val="1"/>
    </font>
    <font>
      <b/>
      <sz val="16"/>
      <name val="Times New Roman"/>
      <family val="1"/>
    </font>
    <font>
      <b/>
      <sz val="12"/>
      <name val="Times New Roman"/>
      <family val="1"/>
    </font>
    <font>
      <b/>
      <vertAlign val="superscript"/>
      <sz val="12"/>
      <name val="Times New Roman"/>
      <family val="1"/>
    </font>
    <font>
      <u/>
      <sz val="11"/>
      <name val="Calibri"/>
      <family val="2"/>
      <scheme val="minor"/>
    </font>
    <font>
      <sz val="14"/>
      <name val="Calibri"/>
      <family val="2"/>
      <scheme val="minor"/>
    </font>
    <font>
      <sz val="16"/>
      <name val="Times New Roman"/>
      <family val="1"/>
    </font>
    <font>
      <i/>
      <sz val="12"/>
      <color rgb="FFFF0000"/>
      <name val="Times New Roman"/>
      <family val="1"/>
    </font>
    <font>
      <sz val="12"/>
      <color rgb="FFFF0000"/>
      <name val="Times New Roman"/>
      <family val="1"/>
    </font>
    <font>
      <sz val="12"/>
      <name val="Calibri"/>
      <family val="2"/>
      <scheme val="minor"/>
    </font>
    <font>
      <i/>
      <sz val="11"/>
      <color rgb="FFFF0000"/>
      <name val="Calibri"/>
      <family val="2"/>
      <scheme val="minor"/>
    </font>
    <font>
      <i/>
      <sz val="16"/>
      <name val="Times New Roman"/>
      <family val="1"/>
    </font>
    <font>
      <i/>
      <sz val="16"/>
      <color rgb="FFFF0000"/>
      <name val="Times New Roman"/>
      <family val="1"/>
    </font>
    <font>
      <i/>
      <sz val="11"/>
      <name val="Calibri"/>
      <family val="2"/>
      <scheme val="minor"/>
    </font>
    <font>
      <sz val="11"/>
      <color rgb="FFFF0000"/>
      <name val="Calibri"/>
      <family val="2"/>
      <scheme val="minor"/>
    </font>
    <font>
      <i/>
      <sz val="12"/>
      <name val="Times New Roman"/>
      <family val="1"/>
    </font>
    <font>
      <i/>
      <vertAlign val="superscript"/>
      <sz val="12"/>
      <color rgb="FFFF0000"/>
      <name val="Times New Roman"/>
      <family val="1"/>
    </font>
    <font>
      <i/>
      <sz val="12"/>
      <color rgb="FFFF0000"/>
      <name val="Calibri"/>
      <family val="2"/>
      <scheme val="minor"/>
    </font>
    <font>
      <i/>
      <u/>
      <sz val="11"/>
      <color rgb="FFFF0000"/>
      <name val="Calibri"/>
      <family val="2"/>
      <scheme val="minor"/>
    </font>
  </fonts>
  <fills count="5">
    <fill>
      <patternFill patternType="none"/>
    </fill>
    <fill>
      <patternFill patternType="gray125"/>
    </fill>
    <fill>
      <patternFill patternType="solid">
        <fgColor rgb="FFE6E6E6"/>
        <bgColor indexed="64"/>
      </patternFill>
    </fill>
    <fill>
      <patternFill patternType="solid">
        <fgColor rgb="FFD9D9D9"/>
        <bgColor indexed="64"/>
      </patternFill>
    </fill>
    <fill>
      <patternFill patternType="solid">
        <fgColor theme="0"/>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84">
    <xf numFmtId="0" fontId="0" fillId="0" borderId="0" xfId="0"/>
    <xf numFmtId="0" fontId="2" fillId="2" borderId="1" xfId="0" applyFont="1" applyFill="1" applyBorder="1" applyAlignment="1">
      <alignment horizontal="center" vertical="center" wrapText="1"/>
    </xf>
    <xf numFmtId="0" fontId="0" fillId="0" borderId="0" xfId="0" applyAlignment="1">
      <alignment vertical="top"/>
    </xf>
    <xf numFmtId="0" fontId="0" fillId="0" borderId="2" xfId="0" applyBorder="1" applyAlignment="1">
      <alignment horizontal="center" vertical="center"/>
    </xf>
    <xf numFmtId="0" fontId="1" fillId="0" borderId="2" xfId="0" applyFont="1" applyBorder="1" applyAlignment="1">
      <alignment horizontal="center" vertical="center"/>
    </xf>
    <xf numFmtId="0" fontId="2" fillId="2" borderId="1" xfId="0" applyFont="1" applyFill="1" applyBorder="1" applyAlignment="1">
      <alignment horizontal="center" vertical="center"/>
    </xf>
    <xf numFmtId="0" fontId="1" fillId="0" borderId="3" xfId="0" applyFont="1" applyBorder="1" applyAlignment="1">
      <alignment horizontal="center" vertical="center"/>
    </xf>
    <xf numFmtId="0" fontId="0" fillId="0" borderId="3" xfId="0" applyBorder="1"/>
    <xf numFmtId="0" fontId="0" fillId="0" borderId="0" xfId="0" applyAlignment="1">
      <alignment horizontal="center" wrapText="1"/>
    </xf>
    <xf numFmtId="0" fontId="0" fillId="0" borderId="3" xfId="0" applyBorder="1"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center"/>
    </xf>
    <xf numFmtId="0" fontId="10" fillId="0" borderId="0" xfId="0" applyFont="1"/>
    <xf numFmtId="0" fontId="8" fillId="0" borderId="2" xfId="0" applyFont="1" applyBorder="1" applyAlignment="1">
      <alignment horizontal="center" vertical="center" wrapText="1"/>
    </xf>
    <xf numFmtId="0" fontId="8" fillId="0" borderId="2" xfId="0" applyFont="1" applyBorder="1" applyAlignment="1">
      <alignment horizontal="left" vertical="top" wrapText="1"/>
    </xf>
    <xf numFmtId="0" fontId="8" fillId="0" borderId="2" xfId="0" applyFont="1" applyBorder="1" applyAlignment="1">
      <alignment horizontal="center" vertical="top" wrapText="1"/>
    </xf>
    <xf numFmtId="164" fontId="8" fillId="0" borderId="2" xfId="0" applyNumberFormat="1" applyFont="1" applyBorder="1" applyAlignment="1">
      <alignment horizontal="center" vertical="center" wrapText="1"/>
    </xf>
    <xf numFmtId="0" fontId="11" fillId="0" borderId="2" xfId="0" applyFont="1" applyBorder="1" applyAlignment="1">
      <alignment horizontal="left" vertical="top" wrapText="1"/>
    </xf>
    <xf numFmtId="0" fontId="8" fillId="0" borderId="2" xfId="0" applyFont="1" applyBorder="1" applyAlignment="1">
      <alignment horizontal="left" vertical="center" wrapText="1"/>
    </xf>
    <xf numFmtId="166" fontId="8" fillId="0" borderId="2" xfId="0" applyNumberFormat="1" applyFont="1" applyBorder="1" applyAlignment="1">
      <alignment horizontal="center" vertical="center" wrapText="1"/>
    </xf>
    <xf numFmtId="167" fontId="8" fillId="0" borderId="2" xfId="0" applyNumberFormat="1" applyFont="1" applyBorder="1" applyAlignment="1">
      <alignment horizontal="center" vertical="center" wrapText="1"/>
    </xf>
    <xf numFmtId="0" fontId="5" fillId="0" borderId="0" xfId="0" applyFont="1" applyAlignment="1">
      <alignment vertical="top" wrapText="1"/>
    </xf>
    <xf numFmtId="0" fontId="5" fillId="4" borderId="0" xfId="0" applyFont="1" applyFill="1" applyAlignment="1">
      <alignment vertical="top" wrapText="1"/>
    </xf>
    <xf numFmtId="1" fontId="12" fillId="0" borderId="0" xfId="0" applyNumberFormat="1" applyFont="1" applyAlignment="1">
      <alignment horizontal="center" vertical="center" wrapText="1"/>
    </xf>
    <xf numFmtId="1" fontId="7" fillId="0" borderId="0" xfId="0" applyNumberFormat="1" applyFont="1" applyAlignment="1">
      <alignment horizontal="center" vertical="center" wrapText="1"/>
    </xf>
    <xf numFmtId="0" fontId="5" fillId="0" borderId="0" xfId="0" applyFont="1" applyAlignment="1">
      <alignment vertical="center" wrapText="1"/>
    </xf>
    <xf numFmtId="0" fontId="5" fillId="4" borderId="0" xfId="0" applyFont="1" applyFill="1" applyAlignment="1">
      <alignment vertical="center" wrapText="1"/>
    </xf>
    <xf numFmtId="0" fontId="5" fillId="4" borderId="8" xfId="0" applyFont="1" applyFill="1" applyBorder="1" applyAlignment="1">
      <alignment vertical="center" wrapText="1"/>
    </xf>
    <xf numFmtId="0" fontId="0" fillId="4" borderId="0" xfId="0" applyFill="1"/>
    <xf numFmtId="0" fontId="5" fillId="4" borderId="0" xfId="0" applyFont="1" applyFill="1" applyAlignment="1">
      <alignment horizontal="left"/>
    </xf>
    <xf numFmtId="0" fontId="6" fillId="4" borderId="0" xfId="0" applyFont="1" applyFill="1"/>
    <xf numFmtId="165" fontId="6" fillId="4" borderId="0" xfId="0" applyNumberFormat="1" applyFont="1" applyFill="1" applyAlignment="1">
      <alignment horizontal="right"/>
    </xf>
    <xf numFmtId="0" fontId="4" fillId="4" borderId="0" xfId="1" applyFill="1"/>
    <xf numFmtId="0" fontId="8" fillId="0" borderId="2" xfId="0" applyFont="1" applyBorder="1" applyAlignment="1">
      <alignment vertical="center"/>
    </xf>
    <xf numFmtId="168" fontId="8" fillId="0" borderId="2" xfId="0" applyNumberFormat="1" applyFont="1" applyBorder="1" applyAlignment="1">
      <alignment horizontal="center" vertical="top" wrapText="1"/>
    </xf>
    <xf numFmtId="1" fontId="15" fillId="0" borderId="2" xfId="0" applyNumberFormat="1" applyFont="1" applyBorder="1" applyAlignment="1">
      <alignment horizontal="center" vertical="center" wrapText="1"/>
    </xf>
    <xf numFmtId="0" fontId="16" fillId="2" borderId="2" xfId="0" applyFont="1" applyFill="1" applyBorder="1" applyAlignment="1">
      <alignment horizontal="center" vertical="center" wrapText="1"/>
    </xf>
    <xf numFmtId="0" fontId="18" fillId="0" borderId="0" xfId="1" applyFont="1"/>
    <xf numFmtId="0" fontId="19" fillId="0" borderId="0" xfId="0" applyFont="1" applyAlignment="1">
      <alignment horizontal="left"/>
    </xf>
    <xf numFmtId="0" fontId="8" fillId="0" borderId="0" xfId="0" applyFont="1" applyAlignment="1">
      <alignment horizontal="center" vertical="center" wrapText="1"/>
    </xf>
    <xf numFmtId="0" fontId="10" fillId="0" borderId="0" xfId="0" applyFont="1" applyAlignment="1">
      <alignment horizontal="left" vertical="top"/>
    </xf>
    <xf numFmtId="0" fontId="10" fillId="0" borderId="0" xfId="0" applyFont="1" applyAlignment="1">
      <alignment vertical="top"/>
    </xf>
    <xf numFmtId="0" fontId="10" fillId="0" borderId="0" xfId="0" applyFont="1" applyAlignment="1">
      <alignment horizontal="center" vertical="center"/>
    </xf>
    <xf numFmtId="1" fontId="20" fillId="0" borderId="2" xfId="0" applyNumberFormat="1" applyFont="1" applyBorder="1" applyAlignment="1">
      <alignment horizontal="center" vertical="center" wrapText="1"/>
    </xf>
    <xf numFmtId="0" fontId="8" fillId="0" borderId="0" xfId="0" applyFont="1" applyAlignment="1">
      <alignment wrapText="1"/>
    </xf>
    <xf numFmtId="0" fontId="1" fillId="4" borderId="0" xfId="0" applyFont="1" applyFill="1" applyAlignment="1">
      <alignment horizontal="left"/>
    </xf>
    <xf numFmtId="0" fontId="21" fillId="0" borderId="2" xfId="0" applyFont="1" applyBorder="1" applyAlignment="1">
      <alignment horizontal="center" vertical="center" wrapText="1"/>
    </xf>
    <xf numFmtId="0" fontId="4" fillId="0" borderId="0" xfId="1"/>
    <xf numFmtId="0" fontId="8" fillId="4" borderId="2" xfId="0" applyFont="1" applyFill="1" applyBorder="1" applyAlignment="1">
      <alignment horizontal="center" vertical="center" wrapText="1"/>
    </xf>
    <xf numFmtId="0" fontId="8" fillId="4" borderId="2" xfId="0" applyFont="1" applyFill="1" applyBorder="1" applyAlignment="1">
      <alignment horizontal="center" vertical="top" wrapText="1"/>
    </xf>
    <xf numFmtId="164" fontId="21" fillId="0" borderId="2" xfId="0" applyNumberFormat="1" applyFont="1" applyBorder="1" applyAlignment="1">
      <alignment horizontal="center" vertical="center" wrapText="1"/>
    </xf>
    <xf numFmtId="165" fontId="23" fillId="4" borderId="0" xfId="0" applyNumberFormat="1" applyFont="1" applyFill="1" applyAlignment="1">
      <alignment horizontal="right"/>
    </xf>
    <xf numFmtId="0" fontId="4" fillId="0" borderId="0" xfId="1" applyFill="1"/>
    <xf numFmtId="0" fontId="24" fillId="4" borderId="0" xfId="0" applyFont="1" applyFill="1"/>
    <xf numFmtId="0" fontId="21" fillId="0" borderId="2" xfId="0" applyFont="1" applyBorder="1" applyAlignment="1">
      <alignment horizontal="center" vertical="top" wrapText="1"/>
    </xf>
    <xf numFmtId="0" fontId="8" fillId="4" borderId="2" xfId="0" applyFont="1" applyFill="1" applyBorder="1" applyAlignment="1">
      <alignment horizontal="left" vertical="top" wrapText="1"/>
    </xf>
    <xf numFmtId="165" fontId="23" fillId="4" borderId="0" xfId="0" applyNumberFormat="1" applyFont="1" applyFill="1"/>
    <xf numFmtId="0" fontId="10" fillId="4" borderId="0" xfId="0" applyFont="1" applyFill="1"/>
    <xf numFmtId="167" fontId="8" fillId="4" borderId="2" xfId="0" applyNumberFormat="1" applyFont="1" applyFill="1" applyBorder="1" applyAlignment="1">
      <alignment horizontal="center" vertical="center" wrapText="1"/>
    </xf>
    <xf numFmtId="0" fontId="11" fillId="4" borderId="2" xfId="0" applyFont="1" applyFill="1" applyBorder="1" applyAlignment="1">
      <alignment horizontal="left" vertical="top" wrapText="1"/>
    </xf>
    <xf numFmtId="166" fontId="8" fillId="4" borderId="2" xfId="0" applyNumberFormat="1" applyFont="1" applyFill="1" applyBorder="1" applyAlignment="1">
      <alignment horizontal="center" vertical="center" wrapText="1"/>
    </xf>
    <xf numFmtId="0" fontId="21" fillId="0" borderId="2" xfId="0" applyFont="1" applyBorder="1" applyAlignment="1">
      <alignment horizontal="left" vertical="top" wrapText="1"/>
    </xf>
    <xf numFmtId="0" fontId="21" fillId="4" borderId="2" xfId="0" applyFont="1" applyFill="1" applyBorder="1" applyAlignment="1">
      <alignment horizontal="center" vertical="center" wrapText="1"/>
    </xf>
    <xf numFmtId="0" fontId="11" fillId="0" borderId="2" xfId="0" applyFont="1" applyBorder="1" applyAlignment="1">
      <alignment horizontal="left" vertical="center" wrapText="1"/>
    </xf>
    <xf numFmtId="0" fontId="27" fillId="0" borderId="0" xfId="0" applyFont="1" applyAlignment="1">
      <alignment horizontal="center" vertical="center"/>
    </xf>
    <xf numFmtId="0" fontId="21" fillId="4" borderId="4" xfId="0" applyFont="1" applyFill="1" applyBorder="1" applyAlignment="1">
      <alignment horizontal="center" vertical="center" wrapText="1"/>
    </xf>
    <xf numFmtId="166" fontId="8" fillId="0" borderId="2" xfId="0" quotePrefix="1" applyNumberFormat="1" applyFont="1" applyBorder="1" applyAlignment="1">
      <alignment horizontal="center" vertical="center" wrapText="1"/>
    </xf>
    <xf numFmtId="0" fontId="28" fillId="0" borderId="0" xfId="0" applyFont="1"/>
    <xf numFmtId="0" fontId="22" fillId="0" borderId="2" xfId="0" applyFont="1" applyBorder="1" applyAlignment="1">
      <alignment horizontal="left" vertical="top" wrapText="1"/>
    </xf>
    <xf numFmtId="0" fontId="24" fillId="0" borderId="0" xfId="0" applyFont="1"/>
    <xf numFmtId="0" fontId="21" fillId="0" borderId="2" xfId="0" applyFont="1" applyBorder="1" applyAlignment="1">
      <alignment horizontal="left" vertical="center" wrapText="1"/>
    </xf>
    <xf numFmtId="167" fontId="21" fillId="0" borderId="2" xfId="0" applyNumberFormat="1" applyFont="1" applyBorder="1" applyAlignment="1">
      <alignment horizontal="center" vertical="center" wrapText="1"/>
    </xf>
    <xf numFmtId="0" fontId="7" fillId="4" borderId="9" xfId="0" applyFont="1" applyFill="1" applyBorder="1" applyAlignment="1">
      <alignment horizontal="left" vertical="top" wrapText="1"/>
    </xf>
    <xf numFmtId="0" fontId="15" fillId="0" borderId="0" xfId="0" applyFont="1" applyAlignment="1">
      <alignment horizontal="left" vertical="top" wrapText="1"/>
    </xf>
    <xf numFmtId="0" fontId="14" fillId="4" borderId="0" xfId="0" applyFont="1" applyFill="1" applyAlignment="1">
      <alignment horizontal="left" vertical="top" wrapText="1"/>
    </xf>
    <xf numFmtId="0" fontId="15" fillId="4" borderId="0" xfId="0" applyFont="1" applyFill="1" applyAlignment="1">
      <alignment horizontal="left" vertical="top"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4" borderId="5" xfId="0" applyFont="1" applyFill="1" applyBorder="1" applyAlignment="1">
      <alignment horizontal="center" vertical="top" wrapText="1"/>
    </xf>
    <xf numFmtId="0" fontId="14" fillId="4" borderId="6" xfId="0" applyFont="1" applyFill="1" applyBorder="1" applyAlignment="1">
      <alignment horizontal="center" vertical="top" wrapText="1"/>
    </xf>
    <xf numFmtId="0" fontId="14" fillId="4" borderId="7" xfId="0" applyFont="1" applyFill="1" applyBorder="1" applyAlignment="1">
      <alignment horizontal="center" vertical="top" wrapText="1"/>
    </xf>
    <xf numFmtId="165" fontId="31" fillId="4" borderId="0" xfId="0" applyNumberFormat="1" applyFont="1" applyFill="1"/>
    <xf numFmtId="0" fontId="32" fillId="4" borderId="0" xfId="1" applyFont="1"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Frequency</a:t>
            </a:r>
            <a:r>
              <a:rPr lang="en-US" baseline="0"/>
              <a:t> of Facility Types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696335610718721E-2"/>
          <c:y val="9.9038718291054734E-2"/>
          <c:w val="0.90371502810766124"/>
          <c:h val="0.54416408229345159"/>
        </c:manualLayout>
      </c:layout>
      <c:barChart>
        <c:barDir val="col"/>
        <c:grouping val="clustered"/>
        <c:varyColors val="0"/>
        <c:ser>
          <c:idx val="0"/>
          <c:order val="0"/>
          <c:spPr>
            <a:solidFill>
              <a:schemeClr val="accent1"/>
            </a:solidFill>
            <a:ln>
              <a:noFill/>
            </a:ln>
            <a:effectLst/>
          </c:spPr>
          <c:invertIfNegative val="0"/>
          <c:cat>
            <c:strRef>
              <c:f>'Facility Type Analysis '!$B$3:$B$48</c:f>
              <c:strCache>
                <c:ptCount val="46"/>
                <c:pt idx="0">
                  <c:v>Abandonment </c:v>
                </c:pt>
                <c:pt idx="1">
                  <c:v>Clearwater West Expansion</c:v>
                </c:pt>
                <c:pt idx="2">
                  <c:v>Cogen Delivery Station </c:v>
                </c:pt>
                <c:pt idx="3">
                  <c:v>Compressor Station</c:v>
                </c:pt>
                <c:pt idx="4">
                  <c:v>Compressor Station Coolers</c:v>
                </c:pt>
                <c:pt idx="5">
                  <c:v>Compressor Station Decomissioning</c:v>
                </c:pt>
                <c:pt idx="6">
                  <c:v>Compressor Station Modifications</c:v>
                </c:pt>
                <c:pt idx="7">
                  <c:v>Compressor Station Unit Addition</c:v>
                </c:pt>
                <c:pt idx="8">
                  <c:v>Compressor Station Unit Addition &amp; Coolers</c:v>
                </c:pt>
                <c:pt idx="9">
                  <c:v>Connection Piping</c:v>
                </c:pt>
                <c:pt idx="10">
                  <c:v>Control Valve Addition</c:v>
                </c:pt>
                <c:pt idx="11">
                  <c:v>Crossover</c:v>
                </c:pt>
                <c:pt idx="12">
                  <c:v>Delivery Meter Station</c:v>
                </c:pt>
                <c:pt idx="13">
                  <c:v>Edson Mainline Expansion </c:v>
                </c:pt>
                <c:pt idx="14">
                  <c:v>Expansion &amp; Lateral Loop</c:v>
                </c:pt>
                <c:pt idx="15">
                  <c:v>Extraction Connections</c:v>
                </c:pt>
                <c:pt idx="16">
                  <c:v>Forestburg </c:v>
                </c:pt>
                <c:pt idx="17">
                  <c:v>Grande Prairie Mainline Loop</c:v>
                </c:pt>
                <c:pt idx="18">
                  <c:v>Groundbirch Mainline Loop</c:v>
                </c:pt>
                <c:pt idx="19">
                  <c:v>Lateral Expansion</c:v>
                </c:pt>
                <c:pt idx="20">
                  <c:v>Lateral Loop</c:v>
                </c:pt>
                <c:pt idx="21">
                  <c:v>Meter Station &amp; Lateral Abandonment</c:v>
                </c:pt>
                <c:pt idx="22">
                  <c:v>NGTL System Expansion </c:v>
                </c:pt>
                <c:pt idx="23">
                  <c:v>North Central Corridor Loop</c:v>
                </c:pt>
                <c:pt idx="24">
                  <c:v>North Corridor Expansion </c:v>
                </c:pt>
                <c:pt idx="25">
                  <c:v>North Montney Project </c:v>
                </c:pt>
                <c:pt idx="26">
                  <c:v>North Path Delivery  </c:v>
                </c:pt>
                <c:pt idx="27">
                  <c:v>Northwest Mainline Loop</c:v>
                </c:pt>
                <c:pt idx="28">
                  <c:v>Peace River Mainline Abandonment</c:v>
                </c:pt>
                <c:pt idx="29">
                  <c:v>Pembina-Keephills Transmission Project</c:v>
                </c:pt>
                <c:pt idx="30">
                  <c:v>Pipeline &amp; Associated Decommissioning</c:v>
                </c:pt>
                <c:pt idx="31">
                  <c:v>Pipeline Acquisition</c:v>
                </c:pt>
                <c:pt idx="32">
                  <c:v>Pipeline Asset Purchase</c:v>
                </c:pt>
                <c:pt idx="33">
                  <c:v>Pipeline Decommissioning</c:v>
                </c:pt>
                <c:pt idx="34">
                  <c:v>Pipeline Replacement</c:v>
                </c:pt>
                <c:pt idx="35">
                  <c:v>Pipeline Upgrade</c:v>
                </c:pt>
                <c:pt idx="36">
                  <c:v>Receipt Meter Station</c:v>
                </c:pt>
                <c:pt idx="37">
                  <c:v>Receipt Meter Station Expansion</c:v>
                </c:pt>
                <c:pt idx="38">
                  <c:v>Saddle West Expansion</c:v>
                </c:pt>
                <c:pt idx="39">
                  <c:v>Sales Meter Station</c:v>
                </c:pt>
                <c:pt idx="40">
                  <c:v>Sales Meter Station Expansion</c:v>
                </c:pt>
                <c:pt idx="41">
                  <c:v>Sales Meter Station Replacement</c:v>
                </c:pt>
                <c:pt idx="42">
                  <c:v>Transmission Loop</c:v>
                </c:pt>
                <c:pt idx="43">
                  <c:v>West Path Delivery 2022</c:v>
                </c:pt>
                <c:pt idx="44">
                  <c:v>West Path Delivery 2023</c:v>
                </c:pt>
                <c:pt idx="45">
                  <c:v>West Path Delivery Project </c:v>
                </c:pt>
              </c:strCache>
            </c:strRef>
          </c:cat>
          <c:val>
            <c:numRef>
              <c:f>'Facility Type Analysis '!$C$3:$C$48</c:f>
              <c:numCache>
                <c:formatCode>General</c:formatCode>
                <c:ptCount val="4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numCache>
            </c:numRef>
          </c:val>
          <c:extLst>
            <c:ext xmlns:c16="http://schemas.microsoft.com/office/drawing/2014/chart" uri="{C3380CC4-5D6E-409C-BE32-E72D297353CC}">
              <c16:uniqueId val="{00000000-8323-466F-B7CC-3A5939AACE4C}"/>
            </c:ext>
          </c:extLst>
        </c:ser>
        <c:dLbls>
          <c:showLegendKey val="0"/>
          <c:showVal val="0"/>
          <c:showCatName val="0"/>
          <c:showSerName val="0"/>
          <c:showPercent val="0"/>
          <c:showBubbleSize val="0"/>
        </c:dLbls>
        <c:gapWidth val="219"/>
        <c:overlap val="-27"/>
        <c:axId val="516352616"/>
        <c:axId val="516353928"/>
      </c:barChart>
      <c:catAx>
        <c:axId val="516352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353928"/>
        <c:crosses val="autoZero"/>
        <c:auto val="1"/>
        <c:lblAlgn val="ctr"/>
        <c:lblOffset val="100"/>
        <c:noMultiLvlLbl val="0"/>
      </c:catAx>
      <c:valAx>
        <c:axId val="5163539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3526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Forecast</a:t>
            </a:r>
            <a:r>
              <a:rPr lang="en-US" baseline="0"/>
              <a:t> Cost of Applied-for Facilities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738605759941578E-2"/>
          <c:y val="4.9823233573266894E-2"/>
          <c:w val="0.92653671274792626"/>
          <c:h val="0.6454764845227835"/>
        </c:manualLayout>
      </c:layout>
      <c:barChart>
        <c:barDir val="col"/>
        <c:grouping val="clustered"/>
        <c:varyColors val="0"/>
        <c:ser>
          <c:idx val="0"/>
          <c:order val="0"/>
          <c:spPr>
            <a:solidFill>
              <a:schemeClr val="accent1"/>
            </a:solidFill>
            <a:ln>
              <a:noFill/>
            </a:ln>
            <a:effectLst/>
          </c:spPr>
          <c:invertIfNegative val="0"/>
          <c:cat>
            <c:strRef>
              <c:f>'Forecast Costs'!$B$4:$B$56</c:f>
              <c:strCache>
                <c:ptCount val="53"/>
                <c:pt idx="0">
                  <c:v>Groundbirch Mainline Loop (Sunrise Section)</c:v>
                </c:pt>
                <c:pt idx="1">
                  <c:v>#REF!</c:v>
                </c:pt>
                <c:pt idx="2">
                  <c:v>#REF!</c:v>
                </c:pt>
                <c:pt idx="3">
                  <c:v>#REF!</c:v>
                </c:pt>
                <c:pt idx="4">
                  <c:v>#REF!</c:v>
                </c:pt>
                <c:pt idx="5">
                  <c:v>#REF!</c:v>
                </c:pt>
                <c:pt idx="6">
                  <c:v>#REF!</c:v>
                </c:pt>
                <c:pt idx="7">
                  <c:v>Groundbirch Mainline (Saturn Section) &amp; Saddle Hills Unit Addition:
Saddle Hills Compressor Station Unit Addition</c:v>
                </c:pt>
                <c:pt idx="8">
                  <c:v>#REF!</c:v>
                </c:pt>
                <c:pt idx="9">
                  <c:v>#REF!</c:v>
                </c:pt>
                <c:pt idx="10">
                  <c:v>#REF!</c:v>
                </c:pt>
                <c:pt idx="11">
                  <c:v>#REF!</c:v>
                </c:pt>
                <c:pt idx="12">
                  <c:v>#REF!</c:v>
                </c:pt>
                <c:pt idx="13">
                  <c:v>#REF!</c:v>
                </c:pt>
                <c:pt idx="14">
                  <c:v>#REF!</c:v>
                </c:pt>
                <c:pt idx="15">
                  <c:v>#REF!</c:v>
                </c:pt>
                <c:pt idx="16">
                  <c:v>#REF!</c:v>
                </c:pt>
                <c:pt idx="17">
                  <c:v>#REF!</c:v>
                </c:pt>
                <c:pt idx="18">
                  <c:v>#REF!</c:v>
                </c:pt>
                <c:pt idx="19">
                  <c:v>#REF!</c:v>
                </c:pt>
                <c:pt idx="20">
                  <c:v>#REF!</c:v>
                </c:pt>
                <c:pt idx="21">
                  <c:v>Emerson Creek Compressor Station</c:v>
                </c:pt>
                <c:pt idx="22">
                  <c:v>#REF!</c:v>
                </c:pt>
                <c:pt idx="23">
                  <c:v>#REF!</c:v>
                </c:pt>
                <c:pt idx="24">
                  <c:v>West Path Delivery 2023 
WAML Loop No. 2 (Longview)</c:v>
                </c:pt>
                <c:pt idx="25">
                  <c:v>#REF!</c:v>
                </c:pt>
                <c:pt idx="26">
                  <c:v>#REF!</c:v>
                </c:pt>
                <c:pt idx="27">
                  <c:v>#REF!</c:v>
                </c:pt>
                <c:pt idx="28">
                  <c:v>#REF!</c:v>
                </c:pt>
                <c:pt idx="29">
                  <c:v>#REF!</c:v>
                </c:pt>
                <c:pt idx="30">
                  <c:v>#REF!</c:v>
                </c:pt>
                <c:pt idx="31">
                  <c:v>#REF!</c:v>
                </c:pt>
                <c:pt idx="32">
                  <c:v>#REF!</c:v>
                </c:pt>
                <c:pt idx="33">
                  <c:v>#REF!</c:v>
                </c:pt>
                <c:pt idx="34">
                  <c:v>#REF!</c:v>
                </c:pt>
                <c:pt idx="35">
                  <c:v>#REF!</c:v>
                </c:pt>
                <c:pt idx="36">
                  <c:v>Groundbirch Mainline (Saturn Section) &amp; Saddle Hills Unit Addition:
Groundbirch Mainline Loop (Saturn Section)</c:v>
                </c:pt>
                <c:pt idx="37">
                  <c:v>#REF!</c:v>
                </c:pt>
                <c:pt idx="38">
                  <c:v>#REF!</c:v>
                </c:pt>
                <c:pt idx="39">
                  <c:v>#REF!</c:v>
                </c:pt>
                <c:pt idx="40">
                  <c:v>#REF!</c:v>
                </c:pt>
                <c:pt idx="41">
                  <c:v>#REF!</c:v>
                </c:pt>
                <c:pt idx="42">
                  <c:v>#REF!</c:v>
                </c:pt>
                <c:pt idx="43">
                  <c:v>#REF!</c:v>
                </c:pt>
                <c:pt idx="44">
                  <c:v>#REF!</c:v>
                </c:pt>
                <c:pt idx="45">
                  <c:v>#REF!</c:v>
                </c:pt>
                <c:pt idx="46">
                  <c:v>#REF!</c:v>
                </c:pt>
                <c:pt idx="47">
                  <c:v>#REF!</c:v>
                </c:pt>
                <c:pt idx="48">
                  <c:v>#REF!</c:v>
                </c:pt>
                <c:pt idx="49">
                  <c:v>#REF!</c:v>
                </c:pt>
                <c:pt idx="50">
                  <c:v>#REF!</c:v>
                </c:pt>
                <c:pt idx="51">
                  <c:v>#REF!</c:v>
                </c:pt>
                <c:pt idx="52">
                  <c:v>#REF!</c:v>
                </c:pt>
              </c:strCache>
            </c:strRef>
          </c:cat>
          <c:val>
            <c:numRef>
              <c:f>'Forecast Costs'!$C$4:$C$56</c:f>
              <c:numCache>
                <c:formatCode>General</c:formatCode>
                <c:ptCount val="53"/>
                <c:pt idx="0">
                  <c:v>0</c:v>
                </c:pt>
                <c:pt idx="1">
                  <c:v>0</c:v>
                </c:pt>
                <c:pt idx="2">
                  <c:v>0</c:v>
                </c:pt>
                <c:pt idx="3">
                  <c:v>0</c:v>
                </c:pt>
                <c:pt idx="4">
                  <c:v>0</c:v>
                </c:pt>
                <c:pt idx="5">
                  <c:v>0</c:v>
                </c:pt>
                <c:pt idx="6">
                  <c:v>0</c:v>
                </c:pt>
                <c:pt idx="7">
                  <c:v>0</c:v>
                </c:pt>
                <c:pt idx="8">
                  <c:v>0</c:v>
                </c:pt>
                <c:pt idx="9">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numCache>
            </c:numRef>
          </c:val>
          <c:extLst>
            <c:ext xmlns:c16="http://schemas.microsoft.com/office/drawing/2014/chart" uri="{C3380CC4-5D6E-409C-BE32-E72D297353CC}">
              <c16:uniqueId val="{00000000-2449-4B00-8CF4-92139E6CF685}"/>
            </c:ext>
          </c:extLst>
        </c:ser>
        <c:dLbls>
          <c:showLegendKey val="0"/>
          <c:showVal val="0"/>
          <c:showCatName val="0"/>
          <c:showSerName val="0"/>
          <c:showPercent val="0"/>
          <c:showBubbleSize val="0"/>
        </c:dLbls>
        <c:gapWidth val="219"/>
        <c:overlap val="-27"/>
        <c:axId val="516344088"/>
        <c:axId val="516344744"/>
      </c:barChart>
      <c:catAx>
        <c:axId val="516344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344744"/>
        <c:crosses val="autoZero"/>
        <c:auto val="1"/>
        <c:lblAlgn val="ctr"/>
        <c:lblOffset val="100"/>
        <c:noMultiLvlLbl val="0"/>
      </c:catAx>
      <c:valAx>
        <c:axId val="5163447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Forecast Cost ($Millions)</a:t>
                </a:r>
              </a:p>
            </c:rich>
          </c:tx>
          <c:layout>
            <c:manualLayout>
              <c:xMode val="edge"/>
              <c:yMode val="edge"/>
              <c:x val="2.1103657905863219E-2"/>
              <c:y val="0.3011681265339606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3440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11</xdr:col>
      <xdr:colOff>272143</xdr:colOff>
      <xdr:row>3</xdr:row>
      <xdr:rowOff>1374322</xdr:rowOff>
    </xdr:from>
    <xdr:to>
      <xdr:col>14</xdr:col>
      <xdr:colOff>517072</xdr:colOff>
      <xdr:row>3</xdr:row>
      <xdr:rowOff>2524236</xdr:rowOff>
    </xdr:to>
    <xdr:pic>
      <xdr:nvPicPr>
        <xdr:cNvPr id="2" name="Picture 1">
          <a:extLst>
            <a:ext uri="{FF2B5EF4-FFF2-40B4-BE49-F238E27FC236}">
              <a16:creationId xmlns:a16="http://schemas.microsoft.com/office/drawing/2014/main" id="{DC5E685F-AA78-A889-A812-E9962BF187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0" y="3524251"/>
          <a:ext cx="2272393" cy="11467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501650</xdr:colOff>
      <xdr:row>1</xdr:row>
      <xdr:rowOff>82550</xdr:rowOff>
    </xdr:from>
    <xdr:to>
      <xdr:col>20</xdr:col>
      <xdr:colOff>419099</xdr:colOff>
      <xdr:row>24</xdr:row>
      <xdr:rowOff>25400</xdr:rowOff>
    </xdr:to>
    <xdr:graphicFrame macro="">
      <xdr:nvGraphicFramePr>
        <xdr:cNvPr id="5" name="Chart 4">
          <a:extLst>
            <a:ext uri="{FF2B5EF4-FFF2-40B4-BE49-F238E27FC236}">
              <a16:creationId xmlns:a16="http://schemas.microsoft.com/office/drawing/2014/main" id="{B86EE290-6AB5-44C8-8E0D-7FE4E0343EC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80529</xdr:colOff>
      <xdr:row>1</xdr:row>
      <xdr:rowOff>99868</xdr:rowOff>
    </xdr:from>
    <xdr:to>
      <xdr:col>22</xdr:col>
      <xdr:colOff>442480</xdr:colOff>
      <xdr:row>25</xdr:row>
      <xdr:rowOff>195118</xdr:rowOff>
    </xdr:to>
    <xdr:graphicFrame macro="">
      <xdr:nvGraphicFramePr>
        <xdr:cNvPr id="2" name="Chart 1">
          <a:extLst>
            <a:ext uri="{FF2B5EF4-FFF2-40B4-BE49-F238E27FC236}">
              <a16:creationId xmlns:a16="http://schemas.microsoft.com/office/drawing/2014/main" id="{E9C0BE58-A438-417B-89D8-7EC316A0F5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www.tccustomerexpress.com/5328.html" TargetMode="External"/><Relationship Id="rId18" Type="http://schemas.openxmlformats.org/officeDocument/2006/relationships/hyperlink" Target="http://www.tccustomerexpress.com/5771.html" TargetMode="External"/><Relationship Id="rId26" Type="http://schemas.openxmlformats.org/officeDocument/2006/relationships/hyperlink" Target="http://www.tccustomerexpress.com/ngtl-2020-annual-plan.html" TargetMode="External"/><Relationship Id="rId39" Type="http://schemas.openxmlformats.org/officeDocument/2006/relationships/hyperlink" Target="https://apps.cer-rec.gc.ca/REGDOCS/Item/View/4427516" TargetMode="External"/><Relationship Id="rId3" Type="http://schemas.openxmlformats.org/officeDocument/2006/relationships/hyperlink" Target="https://www2.auc.ab.ca/_layouts/15/auc.efiling.portal/login.aspx?ReturnUrl=%2fProceeding23793%2f_layouts%2f15%2fAuthenticate.aspx%3fSource%3d%252FProceeding23793%252FSitePages%252FManageApplications%252Easpx%253FAppNumber%253D23793%252DA001&amp;Source=%2FProceeding23793%2FSitePages%2FManageApplications%2Easpx%3FAppNumber%3D23793%2DA001" TargetMode="External"/><Relationship Id="rId21" Type="http://schemas.openxmlformats.org/officeDocument/2006/relationships/hyperlink" Target="https://orders-in-council.canada.ca/attachment.php?attach=40562&amp;lang=en" TargetMode="External"/><Relationship Id="rId34" Type="http://schemas.openxmlformats.org/officeDocument/2006/relationships/hyperlink" Target="http://www.tccustomerexpress.com/ngtl-2022-annual-plan.html" TargetMode="External"/><Relationship Id="rId42" Type="http://schemas.openxmlformats.org/officeDocument/2006/relationships/hyperlink" Target="https://apps.cer-rec.gc.ca/REGDOCS/Item/View/4435495" TargetMode="External"/><Relationship Id="rId47" Type="http://schemas.openxmlformats.org/officeDocument/2006/relationships/hyperlink" Target="https://www.tccustomerexpress.com/6496.html" TargetMode="External"/><Relationship Id="rId50" Type="http://schemas.openxmlformats.org/officeDocument/2006/relationships/hyperlink" Target="https://nam11.safelinks.protection.outlook.com/?url=https%3A%2F%2Fprd-start-efiling20.auc.ab.ca%2FAccount%2FLogin%3FReturnUrl%3D%252Fconnect%252Fauthorize%252Fcallback%253Frequest_uri%253Durn%25253Aietf%25253Aparams%25253Aoauth%25253Arequest_uri%25253A1894814B0ECC9A9A1A2A4689890025BCC2B1A536E0A69681F8070FEB2438409C%2526client_id%253DeFilingExternalWeb&amp;data=05%7C02%7Ccolin_cooper%40tcenergy.com%7Ca65d4c8f9e6a4083bcd608ddad0650b8%7Cb0cee36c225c4f48b60b921f444b5698%7C0%7C0%7C638856965089948337%7CUnknown%7CTWFpbGZsb3d8eyJFbXB0eU1hcGkiOnRydWUsIlYiOiIwLjAuMDAwMCIsIlAiOiJXaW4zMiIsIkFOIjoiTWFpbCIsIldUIjoyfQ%3D%3D%7C0%7C%7C%7C&amp;sdata=QzLuUiIVkdNVacP7aUm%2FOTb1E6yi%2FNPURCdee5w34X8%3D&amp;reserved=0" TargetMode="External"/><Relationship Id="rId7" Type="http://schemas.openxmlformats.org/officeDocument/2006/relationships/hyperlink" Target="https://apps.cer-rec.gc.ca/REGDOCS/Item/Filing/A96787" TargetMode="External"/><Relationship Id="rId12" Type="http://schemas.openxmlformats.org/officeDocument/2006/relationships/hyperlink" Target="https://apps.cer-rec.gc.ca/REGDOCS/Item/View/4012377" TargetMode="External"/><Relationship Id="rId17" Type="http://schemas.openxmlformats.org/officeDocument/2006/relationships/hyperlink" Target="http://www.tccustomerexpress.com/5869.html" TargetMode="External"/><Relationship Id="rId25" Type="http://schemas.openxmlformats.org/officeDocument/2006/relationships/hyperlink" Target="https://apps.cer-rec.gc.ca/REGDOCS/Item/Filing/C14659" TargetMode="External"/><Relationship Id="rId33" Type="http://schemas.openxmlformats.org/officeDocument/2006/relationships/hyperlink" Target="https://apps.cer-rec.gc.ca/REGDOCS/Item/View/3968941" TargetMode="External"/><Relationship Id="rId38" Type="http://schemas.openxmlformats.org/officeDocument/2006/relationships/hyperlink" Target="https://apps.cer-rec.gc.ca/REGDOCS/Item/View/4396886" TargetMode="External"/><Relationship Id="rId46" Type="http://schemas.openxmlformats.org/officeDocument/2006/relationships/hyperlink" Target="https://apps.cer-rec.gc.ca/REGDOCS/Item/View/4510087" TargetMode="External"/><Relationship Id="rId2" Type="http://schemas.openxmlformats.org/officeDocument/2006/relationships/hyperlink" Target="https://apps.cer-rec.gc.ca/REGDOCS/Item/View/3760383" TargetMode="External"/><Relationship Id="rId16" Type="http://schemas.openxmlformats.org/officeDocument/2006/relationships/hyperlink" Target="http://www.tccustomerexpress.com/5525.html" TargetMode="External"/><Relationship Id="rId20" Type="http://schemas.openxmlformats.org/officeDocument/2006/relationships/hyperlink" Target="https://www.bing.com/ck/a?!&amp;&amp;p=052c3748c3c357dbJmltdHM9MTcwNTM2MzIwMCZpZ3VpZD0yZTEyZWYzNS05NjZhLTYwYjYtMjA5Ni1mYzhiOTdkMjYxMjEmaW5zaWQ9NTE5Mw&amp;ptn=3&amp;ver=2&amp;hsh=3&amp;fclid=2e12ef35-966a-60b6-2096-fc8b97d26121&amp;psq=atco+gra+2021&amp;u=a1aHR0cHM6Ly9lZmlsaW5nLXdlYmFwaS5hdWMuYWIuY2EvRG9jdW1lbnQvR2V0LzY4NTY1Nw&amp;ntb=1" TargetMode="External"/><Relationship Id="rId29" Type="http://schemas.openxmlformats.org/officeDocument/2006/relationships/hyperlink" Target="https://docs2.cer-rec.gc.ca/ll-eng/llisapi.dll/fetch/2000/90464/90550/554112/4032440/4096946/4194330/C16958-3_Commission_Order_XG-014-2021_%E2%80%93_NOVA_Gas_%E2%80%93_Application_for_the_Emerson_Creek_Compressor_Station_-_A7Z8X6.pdf?nodeid=4194681&amp;vernum=-2" TargetMode="External"/><Relationship Id="rId41" Type="http://schemas.openxmlformats.org/officeDocument/2006/relationships/hyperlink" Target="https://apps.cer-rec.gc.ca/REGDOCS/Item/View/4404107" TargetMode="External"/><Relationship Id="rId1" Type="http://schemas.openxmlformats.org/officeDocument/2006/relationships/hyperlink" Target="https://www2.auc.ab.ca/_layouts/15/auc.efiling.portal/login.aspx?ReturnUrl=%2fProceeding23793%2f_layouts%2f15%2fAuthenticate.aspx%3fSource%3d%252FProceeding23793%252Fsitepages%252FManageApplications%252Easpx%253FAppNumber%253D23793%252DA001https%253A%252F%252Fwww2%252Eauc%252Eab%252Eca%252FProceeding23793%252Fsitepages%252FManageApplications%252Easpx%253FAppNumber%253D23793%252DA001&amp;Source=%2FProceeding23793%2Fsitepages%2FManageApplications%2Easpx%3FAppNumber%3D23793%2DA001https%3A%2F%2Fwww2%2Eauc%2Eab%2Eca%2FProceeding23793%2Fsitepages%2FManageApplications%2Easpx%3FAppNumber%3D23793%2DA001" TargetMode="External"/><Relationship Id="rId6" Type="http://schemas.openxmlformats.org/officeDocument/2006/relationships/hyperlink" Target="https://apps.cer-rec.gc.ca/REGDOCS/Item/View/3577322" TargetMode="External"/><Relationship Id="rId11" Type="http://schemas.openxmlformats.org/officeDocument/2006/relationships/hyperlink" Target="https://apps.cer-rec.gc.ca/REGDOCS/Item/Filing/C09063" TargetMode="External"/><Relationship Id="rId24" Type="http://schemas.openxmlformats.org/officeDocument/2006/relationships/hyperlink" Target="https://apps.cer-rec.gc.ca/REGDOCS/Item/Filing/C13679" TargetMode="External"/><Relationship Id="rId32" Type="http://schemas.openxmlformats.org/officeDocument/2006/relationships/hyperlink" Target="https://apps.cer-rec.gc.ca/REGDOCS/Item/Filing/C20624" TargetMode="External"/><Relationship Id="rId37" Type="http://schemas.openxmlformats.org/officeDocument/2006/relationships/hyperlink" Target="https://apps.cer-rec.gc.ca/REGDOCS/Item/View/4368635" TargetMode="External"/><Relationship Id="rId40" Type="http://schemas.openxmlformats.org/officeDocument/2006/relationships/hyperlink" Target="https://apps.cer-rec.gc.ca/REGDOCS/Item/View/4399520" TargetMode="External"/><Relationship Id="rId45" Type="http://schemas.openxmlformats.org/officeDocument/2006/relationships/hyperlink" Target="https://apps.cer-rec.gc.ca/REGDOCS/Item/View/4482518" TargetMode="External"/><Relationship Id="rId5" Type="http://schemas.openxmlformats.org/officeDocument/2006/relationships/hyperlink" Target="https://docs2.cer-rec.gc.ca/ll-eng/llisapi.dll/fetch/2000/90464/90550/554112/3422050/3575553/3575989/3905746/C04761-1_Canada_Energy_Regulator_Report_-_NOVA_Gas_Transmission_Ltd._GH-003-2018_-_A7D5G0.pdf?nodeid=3905626&amp;vernum=-2" TargetMode="External"/><Relationship Id="rId15" Type="http://schemas.openxmlformats.org/officeDocument/2006/relationships/hyperlink" Target="http://www.tccustomerexpress.com/5245.html" TargetMode="External"/><Relationship Id="rId23" Type="http://schemas.openxmlformats.org/officeDocument/2006/relationships/hyperlink" Target="https://docs2.cer-rec.gc.ca/ll-eng/llisapi.dll/fetch/2000/130635/4099296/C13345-1_Emerson_Creek_Compressor_Station_-_A7U0H1.pdf?nodeid=4099776&amp;vernum=-2" TargetMode="External"/><Relationship Id="rId28" Type="http://schemas.openxmlformats.org/officeDocument/2006/relationships/hyperlink" Target="http://www.tccustomerexpress.com/6282.html" TargetMode="External"/><Relationship Id="rId36" Type="http://schemas.openxmlformats.org/officeDocument/2006/relationships/hyperlink" Target="https://apps.cer-rec.gc.ca/REGDOCS/Item/View/4334574" TargetMode="External"/><Relationship Id="rId49" Type="http://schemas.openxmlformats.org/officeDocument/2006/relationships/hyperlink" Target="https://apps.cer-rec.gc.ca/REGDOCS/Item/View/4473136" TargetMode="External"/><Relationship Id="rId10" Type="http://schemas.openxmlformats.org/officeDocument/2006/relationships/hyperlink" Target="https://www2.auc.ab.ca/_layouts/15/auc.efiling.portal/login.aspx?ReturnUrl=%2fProceeding25663%2f_layouts%2f15%2fAuthenticate.aspx%3fSource%3d%252FProceeding25663%252FSitePages%252FManageApplications%252Easpx%253FApplicationID%253D42053%2526AppNumber%253D25663%252DA001&amp;Source=%2FProceeding25663%2FSitePages%2FManageApplications%2Easpx%3FApplicationID%3D42053%26AppNumber%3D25663%2DA001" TargetMode="External"/><Relationship Id="rId19" Type="http://schemas.openxmlformats.org/officeDocument/2006/relationships/hyperlink" Target="http://www.tccustomerexpress.com/6033.html" TargetMode="External"/><Relationship Id="rId31" Type="http://schemas.openxmlformats.org/officeDocument/2006/relationships/hyperlink" Target="https://apps.cer-rec.gc.ca/REGDOCS/Item/Filing/C18977" TargetMode="External"/><Relationship Id="rId44" Type="http://schemas.openxmlformats.org/officeDocument/2006/relationships/hyperlink" Target="https://www.tccustomerexpress.com/6443.html" TargetMode="External"/><Relationship Id="rId4" Type="http://schemas.openxmlformats.org/officeDocument/2006/relationships/hyperlink" Target="https://apps.cer-rec.gc.ca/REGDOCS/Item/View/3773172" TargetMode="External"/><Relationship Id="rId9" Type="http://schemas.openxmlformats.org/officeDocument/2006/relationships/hyperlink" Target="https://www2.auc.ab.ca/_layouts/15/auc.efiling.portal/login.aspx?ReturnUrl=%2fProceeding25663%2f_layouts%2f15%2fAuthenticate.aspx%3fSource%3d%252FProceeding25663%252FSitePages%252FManageApplications%252Easpx%253FApplicationID%253D42053%2526AppNumber%253D25663%252DA001&amp;Source=%2FProceeding25663%2FSitePages%2FManageApplications%2Easpx%3FApplicationID%3D42053%26AppNumber%3D25663%2DA001" TargetMode="External"/><Relationship Id="rId14" Type="http://schemas.openxmlformats.org/officeDocument/2006/relationships/hyperlink" Target="http://www.tccustomerexpress.com/5618.html" TargetMode="External"/><Relationship Id="rId22" Type="http://schemas.openxmlformats.org/officeDocument/2006/relationships/hyperlink" Target="https://apps.cer-rec.gc.ca/REGDOCS/File/Download/4094290" TargetMode="External"/><Relationship Id="rId27" Type="http://schemas.openxmlformats.org/officeDocument/2006/relationships/hyperlink" Target="https://apps.cer-rec.gc.ca/REGDOCS/Item/Filing/C16718" TargetMode="External"/><Relationship Id="rId30" Type="http://schemas.openxmlformats.org/officeDocument/2006/relationships/hyperlink" Target="https://apps.cer-rec.gc.ca/REGDOCS/Item/View/4245298" TargetMode="External"/><Relationship Id="rId35" Type="http://schemas.openxmlformats.org/officeDocument/2006/relationships/hyperlink" Target="https://apps.cer-rec.gc.ca/REGDOCS/Item/View/4303434" TargetMode="External"/><Relationship Id="rId43" Type="http://schemas.openxmlformats.org/officeDocument/2006/relationships/hyperlink" Target="https://apps.cer-rec.gc.ca/REGDOCS/Item/View/4424284" TargetMode="External"/><Relationship Id="rId48" Type="http://schemas.openxmlformats.org/officeDocument/2006/relationships/hyperlink" Target="https://apps.cer-rec.gc.ca/REGDOCS/Item/View/4461182" TargetMode="External"/><Relationship Id="rId8" Type="http://schemas.openxmlformats.org/officeDocument/2006/relationships/hyperlink" Target="https://www2.auc.ab.ca/_layouts/15/auc.efiling.portal/login.aspx?ReturnUrl=%2fProceeding25663%2f_layouts%2f15%2fAuthenticate.aspx%3fSource%3d%252FProceeding25663%252FSitePages%252FManageApplications%252Easpx%253FApplicationID%253D42053%2526AppNumber%253D25663%252DA001&amp;Source=%2FProceeding25663%2FSitePages%2FManageApplications%2Easpx%3FApplicationID%3D42053%26AppNumber%3D25663%2DA001" TargetMode="External"/><Relationship Id="rId5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318AC-DCC8-4CD2-8FBB-8CE9D4EFAB05}">
  <sheetPr codeName="Sheet1"/>
  <dimension ref="A1:Z10"/>
  <sheetViews>
    <sheetView tabSelected="1" view="pageLayout" zoomScale="70" zoomScaleNormal="78" zoomScaleSheetLayoutView="52" zoomScalePageLayoutView="70" workbookViewId="0">
      <selection activeCell="K3" sqref="K3"/>
    </sheetView>
  </sheetViews>
  <sheetFormatPr defaultRowHeight="14.5" x14ac:dyDescent="0.35"/>
  <cols>
    <col min="3" max="3" width="17.54296875" customWidth="1"/>
    <col min="6" max="6" width="8.7265625" customWidth="1"/>
    <col min="7" max="7" width="18.54296875" customWidth="1"/>
    <col min="10" max="10" width="8.54296875" customWidth="1"/>
    <col min="14" max="14" width="10" bestFit="1" customWidth="1"/>
  </cols>
  <sheetData>
    <row r="1" spans="1:26" s="2" customFormat="1" ht="128.25" customHeight="1" x14ac:dyDescent="0.35">
      <c r="A1" s="72" t="s">
        <v>0</v>
      </c>
      <c r="B1" s="72"/>
      <c r="C1" s="72"/>
      <c r="D1" s="72"/>
      <c r="E1" s="72"/>
      <c r="F1" s="72"/>
      <c r="G1" s="72"/>
      <c r="H1" s="72"/>
      <c r="I1" s="72"/>
      <c r="J1" s="72"/>
      <c r="K1" s="72"/>
      <c r="L1" s="72"/>
      <c r="M1" s="72"/>
      <c r="N1" s="72"/>
      <c r="O1" s="72"/>
    </row>
    <row r="2" spans="1:26" s="2" customFormat="1" ht="20.9" customHeight="1" x14ac:dyDescent="0.35">
      <c r="A2" s="22"/>
      <c r="B2" s="79" t="s">
        <v>1</v>
      </c>
      <c r="C2" s="80"/>
      <c r="D2" s="80"/>
      <c r="E2" s="80"/>
      <c r="F2" s="80"/>
      <c r="G2" s="80"/>
      <c r="H2" s="81"/>
      <c r="I2" s="35">
        <v>2023</v>
      </c>
      <c r="J2" s="35">
        <v>2024</v>
      </c>
      <c r="K2" s="35">
        <v>2025</v>
      </c>
      <c r="L2" s="35">
        <v>2026</v>
      </c>
      <c r="M2" s="35">
        <v>2027</v>
      </c>
      <c r="N2" s="35" t="s">
        <v>2</v>
      </c>
      <c r="O2" s="22"/>
      <c r="P2" s="21"/>
      <c r="Q2" s="21"/>
      <c r="R2" s="21"/>
      <c r="S2" s="21"/>
      <c r="T2" s="21"/>
      <c r="U2" s="23"/>
      <c r="V2" s="23"/>
      <c r="W2" s="23"/>
      <c r="X2" s="23"/>
      <c r="Y2" s="23"/>
      <c r="Z2" s="23"/>
    </row>
    <row r="3" spans="1:26" ht="20.9" customHeight="1" x14ac:dyDescent="0.35">
      <c r="A3" s="27"/>
      <c r="B3" s="76" t="s">
        <v>3</v>
      </c>
      <c r="C3" s="77"/>
      <c r="D3" s="77"/>
      <c r="E3" s="77"/>
      <c r="F3" s="77"/>
      <c r="G3" s="77"/>
      <c r="H3" s="78"/>
      <c r="I3" s="43">
        <f>SUM('Facilities Update'!$J$3:$J$1935)</f>
        <v>1926.7</v>
      </c>
      <c r="J3" s="43">
        <f>SUM('Facilities Update'!$K$3:$K$1935)</f>
        <v>1390.9999999999998</v>
      </c>
      <c r="K3" s="43">
        <f>SUM('Facilities Update'!$L$3:$L$1935)</f>
        <v>14.600000000000001</v>
      </c>
      <c r="L3" s="43">
        <f>SUM('Facilities Update'!$M$3:$M$1935)</f>
        <v>697.8</v>
      </c>
      <c r="M3" s="43">
        <f>SUM('Facilities Update'!$N$3:$N$1935)</f>
        <v>474</v>
      </c>
      <c r="N3" s="43">
        <f>SUM('Facilities Update'!$O$3:$O$1935)</f>
        <v>2975</v>
      </c>
      <c r="O3" s="26"/>
      <c r="P3" s="25"/>
      <c r="Q3" s="25"/>
      <c r="R3" s="25"/>
      <c r="S3" s="25"/>
      <c r="T3" s="25"/>
      <c r="U3" s="24"/>
      <c r="V3" s="24"/>
      <c r="W3" s="24"/>
      <c r="X3" s="24"/>
      <c r="Y3" s="24"/>
      <c r="Z3" s="24"/>
    </row>
    <row r="4" spans="1:26" ht="409.5" customHeight="1" x14ac:dyDescent="0.35">
      <c r="A4" s="73" t="s">
        <v>4</v>
      </c>
      <c r="B4" s="73"/>
      <c r="C4" s="73"/>
      <c r="D4" s="73"/>
      <c r="E4" s="73"/>
      <c r="F4" s="73"/>
      <c r="G4" s="73"/>
      <c r="H4" s="73"/>
      <c r="I4" s="73"/>
      <c r="J4" s="73"/>
      <c r="K4" s="73"/>
      <c r="L4" s="73"/>
      <c r="M4" s="73"/>
      <c r="N4" s="73"/>
      <c r="O4" s="73"/>
    </row>
    <row r="5" spans="1:26" ht="261" customHeight="1" x14ac:dyDescent="0.35">
      <c r="A5" s="74" t="s">
        <v>5</v>
      </c>
      <c r="B5" s="74"/>
      <c r="C5" s="74"/>
      <c r="D5" s="74"/>
      <c r="E5" s="74"/>
      <c r="F5" s="74"/>
      <c r="G5" s="74"/>
      <c r="H5" s="74"/>
      <c r="I5" s="74"/>
      <c r="J5" s="74"/>
      <c r="K5" s="74"/>
      <c r="L5" s="74"/>
      <c r="M5" s="74"/>
      <c r="N5" s="74"/>
      <c r="O5" s="74"/>
    </row>
    <row r="6" spans="1:26" ht="228" customHeight="1" x14ac:dyDescent="0.35">
      <c r="A6" s="75" t="s">
        <v>6</v>
      </c>
      <c r="B6" s="75"/>
      <c r="C6" s="75"/>
      <c r="D6" s="75"/>
      <c r="E6" s="75"/>
      <c r="F6" s="75"/>
      <c r="G6" s="75"/>
      <c r="H6" s="75"/>
      <c r="I6" s="75"/>
      <c r="J6" s="75"/>
      <c r="K6" s="75"/>
      <c r="L6" s="75"/>
      <c r="M6" s="75"/>
      <c r="N6" s="75"/>
      <c r="O6" s="75"/>
    </row>
    <row r="7" spans="1:26" x14ac:dyDescent="0.35">
      <c r="A7" s="28"/>
      <c r="B7" s="28"/>
      <c r="C7" s="28"/>
      <c r="D7" s="28"/>
      <c r="E7" s="28"/>
      <c r="F7" s="28"/>
      <c r="G7" s="28"/>
      <c r="H7" s="28"/>
      <c r="I7" s="28"/>
      <c r="J7" s="28"/>
      <c r="K7" s="28"/>
      <c r="L7" s="28"/>
      <c r="M7" s="28"/>
      <c r="N7" s="28"/>
      <c r="O7" s="28"/>
    </row>
    <row r="8" spans="1:26" x14ac:dyDescent="0.35">
      <c r="A8" s="28"/>
      <c r="B8" s="28"/>
      <c r="C8" s="28"/>
      <c r="D8" s="28"/>
      <c r="E8" s="28"/>
      <c r="F8" s="28"/>
      <c r="G8" s="28"/>
      <c r="H8" s="28"/>
      <c r="I8" s="28"/>
      <c r="J8" s="28"/>
      <c r="K8" s="28"/>
      <c r="L8" s="28"/>
      <c r="M8" s="28"/>
      <c r="N8" s="28"/>
      <c r="O8" s="28"/>
    </row>
    <row r="9" spans="1:26" x14ac:dyDescent="0.35">
      <c r="A9" s="28"/>
      <c r="B9" s="28"/>
      <c r="C9" s="28"/>
      <c r="D9" s="28"/>
      <c r="E9" s="28"/>
      <c r="F9" s="28"/>
      <c r="G9" s="28"/>
      <c r="H9" s="28"/>
      <c r="I9" s="28"/>
      <c r="J9" s="28"/>
      <c r="K9" s="28"/>
      <c r="L9" s="28"/>
      <c r="M9" s="28"/>
      <c r="N9" s="28"/>
      <c r="O9" s="28"/>
    </row>
    <row r="10" spans="1:26" x14ac:dyDescent="0.35">
      <c r="A10" s="28"/>
      <c r="B10" s="28"/>
      <c r="C10" s="28"/>
      <c r="D10" s="28"/>
      <c r="E10" s="28"/>
      <c r="F10" s="28"/>
      <c r="G10" s="28"/>
      <c r="H10" s="28"/>
      <c r="I10" s="28"/>
      <c r="J10" s="28"/>
      <c r="K10" s="28"/>
      <c r="L10" s="28"/>
      <c r="M10" s="28"/>
      <c r="N10" s="28"/>
      <c r="O10" s="28"/>
    </row>
  </sheetData>
  <mergeCells count="6">
    <mergeCell ref="A1:O1"/>
    <mergeCell ref="A4:O4"/>
    <mergeCell ref="A5:O5"/>
    <mergeCell ref="A6:O6"/>
    <mergeCell ref="B3:H3"/>
    <mergeCell ref="B2:H2"/>
  </mergeCells>
  <printOptions horizontalCentered="1"/>
  <pageMargins left="0.7" right="0.7" top="0.75" bottom="0.75" header="0.3" footer="0.3"/>
  <pageSetup scale="58" orientation="portrait" r:id="rId1"/>
  <headerFooter>
    <oddHeader>&amp;L&amp;"Times New Roman,Bold"&amp;18
NOVA Gas Transmission Ltd.&amp;"-,Bold" &amp;R&amp;"Times New Roman,Bold"&amp;18&amp;K00+000 2&amp;14&amp;K01+000
&amp;"Times New Roman,Regular" 2025 Facility Status Update (June)</oddHeader>
    <oddFooter>&amp;RPage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098D3-88BC-4C0E-9742-9159BE1BEB35}">
  <sheetPr codeName="Sheet2">
    <pageSetUpPr fitToPage="1"/>
  </sheetPr>
  <dimension ref="A2:R923"/>
  <sheetViews>
    <sheetView zoomScale="70" zoomScaleNormal="70" zoomScaleSheetLayoutView="59" workbookViewId="0">
      <pane ySplit="2" topLeftCell="A3" activePane="bottomLeft" state="frozen"/>
      <selection pane="bottomLeft"/>
    </sheetView>
  </sheetViews>
  <sheetFormatPr defaultColWidth="9.453125" defaultRowHeight="15.5" x14ac:dyDescent="0.35"/>
  <cols>
    <col min="1" max="1" width="18.1796875" style="44" customWidth="1"/>
    <col min="2" max="2" width="40.26953125" style="39" customWidth="1"/>
    <col min="3" max="3" width="64.26953125" style="12" bestFit="1" customWidth="1"/>
    <col min="4" max="4" width="25.26953125" style="42" customWidth="1"/>
    <col min="5" max="5" width="13.54296875" style="12" customWidth="1"/>
    <col min="6" max="6" width="22.26953125" style="12" customWidth="1"/>
    <col min="7" max="7" width="16.7265625" style="12" customWidth="1"/>
    <col min="8" max="8" width="50.7265625" style="40" customWidth="1"/>
    <col min="9" max="9" width="17.453125" style="41" customWidth="1"/>
    <col min="10" max="15" width="7.54296875" style="12" customWidth="1"/>
    <col min="16" max="16" width="23.54296875" style="12" customWidth="1"/>
    <col min="17" max="17" width="14.54296875" style="12" bestFit="1" customWidth="1"/>
    <col min="18" max="18" width="11.54296875" style="12" bestFit="1" customWidth="1"/>
    <col min="19" max="19" width="10" style="12" bestFit="1" customWidth="1"/>
    <col min="20" max="16384" width="9.453125" style="12"/>
  </cols>
  <sheetData>
    <row r="2" spans="1:16" ht="58.5" customHeight="1" x14ac:dyDescent="0.35">
      <c r="A2" s="36" t="s">
        <v>7</v>
      </c>
      <c r="B2" s="36" t="s">
        <v>8</v>
      </c>
      <c r="C2" s="36" t="s">
        <v>9</v>
      </c>
      <c r="D2" s="36" t="s">
        <v>10</v>
      </c>
      <c r="E2" s="36" t="s">
        <v>11</v>
      </c>
      <c r="F2" s="36" t="s">
        <v>12</v>
      </c>
      <c r="G2" s="36" t="s">
        <v>13</v>
      </c>
      <c r="H2" s="36" t="s">
        <v>14</v>
      </c>
      <c r="I2" s="36" t="s">
        <v>15</v>
      </c>
      <c r="J2" s="36">
        <v>2023</v>
      </c>
      <c r="K2" s="36">
        <v>2024</v>
      </c>
      <c r="L2" s="36">
        <v>2025</v>
      </c>
      <c r="M2" s="36">
        <v>2026</v>
      </c>
      <c r="N2" s="36">
        <v>2027</v>
      </c>
      <c r="O2" s="36" t="s">
        <v>2</v>
      </c>
      <c r="P2" s="36" t="s">
        <v>16</v>
      </c>
    </row>
    <row r="3" spans="1:16" ht="356.5" x14ac:dyDescent="0.35">
      <c r="A3" s="46"/>
      <c r="B3" s="13" t="s">
        <v>17</v>
      </c>
      <c r="C3" s="13" t="s">
        <v>18</v>
      </c>
      <c r="D3" s="17" t="s">
        <v>19</v>
      </c>
      <c r="E3" s="13" t="s">
        <v>20</v>
      </c>
      <c r="F3" s="13" t="s">
        <v>21</v>
      </c>
      <c r="G3" s="20">
        <v>44988</v>
      </c>
      <c r="H3" s="14" t="s">
        <v>22</v>
      </c>
      <c r="I3" s="15" t="s">
        <v>23</v>
      </c>
      <c r="J3" s="15"/>
      <c r="K3" s="15"/>
      <c r="L3" s="15"/>
      <c r="M3" s="15"/>
      <c r="N3" s="15"/>
      <c r="O3" s="15"/>
      <c r="P3" s="14"/>
    </row>
    <row r="4" spans="1:16" ht="156" customHeight="1" x14ac:dyDescent="0.35">
      <c r="A4" s="48"/>
      <c r="B4" s="13" t="s">
        <v>17</v>
      </c>
      <c r="C4" s="48" t="s">
        <v>24</v>
      </c>
      <c r="D4" s="17" t="s">
        <v>25</v>
      </c>
      <c r="E4" s="13" t="s">
        <v>326</v>
      </c>
      <c r="F4" s="13" t="s">
        <v>21</v>
      </c>
      <c r="G4" s="19">
        <v>45755</v>
      </c>
      <c r="H4" s="14" t="s">
        <v>27</v>
      </c>
      <c r="I4" s="15">
        <v>13</v>
      </c>
      <c r="J4" s="15"/>
      <c r="K4" s="15"/>
      <c r="L4" s="15"/>
      <c r="M4" s="15"/>
      <c r="N4" s="15"/>
      <c r="O4" s="15"/>
      <c r="P4" s="14"/>
    </row>
    <row r="5" spans="1:16" ht="84.75" customHeight="1" x14ac:dyDescent="0.35">
      <c r="A5" s="13"/>
      <c r="B5" s="13" t="s">
        <v>17</v>
      </c>
      <c r="C5" s="48" t="s">
        <v>28</v>
      </c>
      <c r="D5" s="59" t="s">
        <v>29</v>
      </c>
      <c r="E5" s="48" t="s">
        <v>327</v>
      </c>
      <c r="F5" s="13" t="s">
        <v>21</v>
      </c>
      <c r="G5" s="19">
        <v>45755</v>
      </c>
      <c r="H5" s="55" t="s">
        <v>30</v>
      </c>
      <c r="I5" s="49">
        <v>7.1</v>
      </c>
      <c r="J5" s="15"/>
      <c r="K5" s="15"/>
      <c r="L5" s="15"/>
      <c r="M5" s="15"/>
      <c r="N5" s="15"/>
      <c r="O5" s="15"/>
      <c r="P5" s="14"/>
    </row>
    <row r="6" spans="1:16" ht="294.5" x14ac:dyDescent="0.35">
      <c r="A6" s="50"/>
      <c r="B6" s="13" t="s">
        <v>31</v>
      </c>
      <c r="C6" s="13" t="s">
        <v>32</v>
      </c>
      <c r="D6" s="18" t="s">
        <v>33</v>
      </c>
      <c r="E6" s="16" t="s">
        <v>34</v>
      </c>
      <c r="F6" s="13" t="s">
        <v>35</v>
      </c>
      <c r="G6" s="19">
        <v>45009</v>
      </c>
      <c r="H6" s="14" t="s">
        <v>36</v>
      </c>
      <c r="I6" s="15" t="s">
        <v>37</v>
      </c>
      <c r="J6" s="15">
        <v>211</v>
      </c>
      <c r="K6" s="15"/>
      <c r="L6" s="15"/>
      <c r="M6" s="15"/>
      <c r="N6" s="15"/>
      <c r="O6" s="15"/>
      <c r="P6" s="14" t="s">
        <v>38</v>
      </c>
    </row>
    <row r="7" spans="1:16" ht="263.5" x14ac:dyDescent="0.35">
      <c r="A7" s="46"/>
      <c r="B7" s="13" t="s">
        <v>31</v>
      </c>
      <c r="C7" s="13" t="s">
        <v>39</v>
      </c>
      <c r="D7" s="18" t="s">
        <v>40</v>
      </c>
      <c r="E7" s="16" t="s">
        <v>34</v>
      </c>
      <c r="F7" s="13" t="s">
        <v>35</v>
      </c>
      <c r="G7" s="19">
        <v>45427</v>
      </c>
      <c r="H7" s="14" t="s">
        <v>41</v>
      </c>
      <c r="I7" s="15" t="s">
        <v>42</v>
      </c>
      <c r="J7" s="15"/>
      <c r="K7" s="15">
        <v>970</v>
      </c>
      <c r="L7" s="15"/>
      <c r="M7" s="15"/>
      <c r="N7" s="15"/>
      <c r="O7" s="15"/>
      <c r="P7" s="14" t="s">
        <v>43</v>
      </c>
    </row>
    <row r="8" spans="1:16" ht="102" customHeight="1" x14ac:dyDescent="0.35">
      <c r="A8" s="13"/>
      <c r="B8" s="13" t="s">
        <v>17</v>
      </c>
      <c r="C8" s="48" t="s">
        <v>44</v>
      </c>
      <c r="D8" s="55" t="s">
        <v>45</v>
      </c>
      <c r="E8" s="48" t="s">
        <v>329</v>
      </c>
      <c r="F8" s="48" t="s">
        <v>46</v>
      </c>
      <c r="G8" s="58">
        <v>45275</v>
      </c>
      <c r="H8" s="55" t="s">
        <v>47</v>
      </c>
      <c r="I8" s="49">
        <v>23</v>
      </c>
      <c r="J8" s="15"/>
      <c r="K8" s="15"/>
      <c r="L8" s="15"/>
      <c r="M8" s="15"/>
      <c r="N8" s="15"/>
      <c r="O8" s="15"/>
      <c r="P8" s="14"/>
    </row>
    <row r="9" spans="1:16" ht="86.25" customHeight="1" x14ac:dyDescent="0.35">
      <c r="A9" s="46"/>
      <c r="B9" s="13" t="s">
        <v>17</v>
      </c>
      <c r="C9" s="48" t="s">
        <v>48</v>
      </c>
      <c r="D9" s="63" t="s">
        <v>49</v>
      </c>
      <c r="E9" s="48" t="s">
        <v>328</v>
      </c>
      <c r="F9" s="13" t="s">
        <v>26</v>
      </c>
      <c r="G9" s="20">
        <v>45281</v>
      </c>
      <c r="H9" s="14" t="s">
        <v>50</v>
      </c>
      <c r="I9" s="15">
        <v>18.600000000000001</v>
      </c>
      <c r="J9" s="15"/>
      <c r="K9" s="15"/>
      <c r="L9" s="15"/>
      <c r="M9" s="15"/>
      <c r="N9" s="15"/>
      <c r="O9" s="15"/>
      <c r="P9" s="14"/>
    </row>
    <row r="10" spans="1:16" ht="116.25" customHeight="1" x14ac:dyDescent="0.35">
      <c r="A10" s="13"/>
      <c r="B10" s="13" t="s">
        <v>17</v>
      </c>
      <c r="C10" s="48" t="s">
        <v>317</v>
      </c>
      <c r="D10" s="55" t="s">
        <v>330</v>
      </c>
      <c r="E10" s="48" t="s">
        <v>320</v>
      </c>
      <c r="F10" s="48" t="s">
        <v>46</v>
      </c>
      <c r="G10" s="19">
        <v>45755</v>
      </c>
      <c r="H10" s="55" t="s">
        <v>331</v>
      </c>
      <c r="I10" s="49">
        <v>25.4</v>
      </c>
      <c r="J10" s="15"/>
      <c r="K10" s="15"/>
      <c r="L10" s="15"/>
      <c r="M10" s="15"/>
      <c r="N10" s="15"/>
      <c r="O10" s="15"/>
      <c r="P10" s="61"/>
    </row>
    <row r="11" spans="1:16" ht="77.5" x14ac:dyDescent="0.35">
      <c r="A11" s="13"/>
      <c r="B11" s="13" t="s">
        <v>17</v>
      </c>
      <c r="C11" s="48" t="s">
        <v>318</v>
      </c>
      <c r="D11" s="63" t="s">
        <v>332</v>
      </c>
      <c r="E11" s="16" t="s">
        <v>319</v>
      </c>
      <c r="F11" s="13" t="s">
        <v>26</v>
      </c>
      <c r="G11" s="19">
        <v>45755</v>
      </c>
      <c r="H11" s="55" t="s">
        <v>333</v>
      </c>
      <c r="I11" s="15">
        <v>34</v>
      </c>
      <c r="J11" s="15"/>
      <c r="K11" s="15"/>
      <c r="L11" s="15"/>
      <c r="M11" s="15"/>
      <c r="N11" s="15"/>
      <c r="O11" s="15"/>
      <c r="P11" s="61"/>
    </row>
    <row r="12" spans="1:16" ht="154" customHeight="1" x14ac:dyDescent="0.35">
      <c r="A12" s="46" t="s">
        <v>334</v>
      </c>
      <c r="B12" s="13" t="s">
        <v>51</v>
      </c>
      <c r="C12" s="13" t="s">
        <v>52</v>
      </c>
      <c r="D12" s="18" t="s">
        <v>53</v>
      </c>
      <c r="E12" s="50" t="s">
        <v>335</v>
      </c>
      <c r="F12" s="13" t="s">
        <v>54</v>
      </c>
      <c r="G12" s="20">
        <v>45551</v>
      </c>
      <c r="H12" s="14" t="s">
        <v>55</v>
      </c>
      <c r="I12" s="15" t="s">
        <v>56</v>
      </c>
      <c r="J12" s="15"/>
      <c r="K12" s="15"/>
      <c r="L12" s="15"/>
      <c r="M12" s="15">
        <v>255</v>
      </c>
      <c r="N12" s="15"/>
      <c r="O12" s="15"/>
      <c r="P12" s="14"/>
    </row>
    <row r="13" spans="1:16" ht="62.25" customHeight="1" x14ac:dyDescent="0.35">
      <c r="A13" s="46" t="s">
        <v>339</v>
      </c>
      <c r="B13" s="46" t="s">
        <v>338</v>
      </c>
      <c r="C13" s="46" t="s">
        <v>336</v>
      </c>
      <c r="D13" s="70" t="s">
        <v>337</v>
      </c>
      <c r="E13" s="50">
        <v>45931</v>
      </c>
      <c r="F13" s="46" t="s">
        <v>127</v>
      </c>
      <c r="G13" s="71">
        <v>45825</v>
      </c>
      <c r="H13" s="61" t="s">
        <v>341</v>
      </c>
      <c r="I13" s="54">
        <v>4.2</v>
      </c>
      <c r="J13" s="54"/>
      <c r="K13" s="54"/>
      <c r="L13" s="54"/>
      <c r="M13" s="54"/>
      <c r="N13" s="54"/>
      <c r="O13" s="54"/>
      <c r="P13" s="61"/>
    </row>
    <row r="14" spans="1:16" ht="31" x14ac:dyDescent="0.35">
      <c r="A14" s="48"/>
      <c r="B14" s="13" t="s">
        <v>57</v>
      </c>
      <c r="C14" s="13" t="s">
        <v>58</v>
      </c>
      <c r="D14" s="18" t="s">
        <v>59</v>
      </c>
      <c r="E14" s="16">
        <v>45870</v>
      </c>
      <c r="F14" s="48" t="s">
        <v>54</v>
      </c>
      <c r="G14" s="58">
        <v>45734</v>
      </c>
      <c r="H14" s="14" t="s">
        <v>60</v>
      </c>
      <c r="I14" s="15">
        <v>6.4</v>
      </c>
      <c r="J14" s="15"/>
      <c r="K14" s="15"/>
      <c r="L14" s="15">
        <v>6.4</v>
      </c>
      <c r="M14" s="15"/>
      <c r="N14" s="15"/>
      <c r="O14" s="15"/>
      <c r="P14" s="15"/>
    </row>
    <row r="15" spans="1:16" ht="170.5" x14ac:dyDescent="0.35">
      <c r="A15" s="62"/>
      <c r="B15" s="13" t="s">
        <v>51</v>
      </c>
      <c r="C15" s="13" t="s">
        <v>61</v>
      </c>
      <c r="D15" s="18" t="s">
        <v>62</v>
      </c>
      <c r="E15" s="16">
        <v>45383</v>
      </c>
      <c r="F15" s="13" t="s">
        <v>35</v>
      </c>
      <c r="G15" s="19">
        <v>45383</v>
      </c>
      <c r="H15" s="14" t="s">
        <v>63</v>
      </c>
      <c r="I15" s="15" t="s">
        <v>64</v>
      </c>
      <c r="J15" s="15"/>
      <c r="K15" s="15">
        <v>274</v>
      </c>
      <c r="L15" s="15"/>
      <c r="M15" s="15"/>
      <c r="N15" s="15"/>
      <c r="O15" s="15"/>
      <c r="P15" s="14"/>
    </row>
    <row r="16" spans="1:16" ht="139" x14ac:dyDescent="0.35">
      <c r="A16" s="46"/>
      <c r="B16" s="13" t="s">
        <v>31</v>
      </c>
      <c r="C16" s="13" t="s">
        <v>65</v>
      </c>
      <c r="D16" s="18" t="s">
        <v>66</v>
      </c>
      <c r="E16" s="16">
        <v>46113</v>
      </c>
      <c r="F16" s="13" t="s">
        <v>54</v>
      </c>
      <c r="G16" s="20">
        <v>45608</v>
      </c>
      <c r="H16" s="14" t="s">
        <v>67</v>
      </c>
      <c r="I16" s="15" t="s">
        <v>68</v>
      </c>
      <c r="J16" s="13"/>
      <c r="K16" s="13"/>
      <c r="L16" s="15"/>
      <c r="M16" s="15">
        <v>323</v>
      </c>
      <c r="N16" s="15"/>
      <c r="O16" s="15"/>
      <c r="P16" s="13"/>
    </row>
    <row r="17" spans="1:16" ht="124" x14ac:dyDescent="0.35">
      <c r="A17" s="46"/>
      <c r="B17" s="13" t="s">
        <v>31</v>
      </c>
      <c r="C17" s="13" t="s">
        <v>69</v>
      </c>
      <c r="D17" s="18" t="s">
        <v>70</v>
      </c>
      <c r="E17" s="16">
        <v>46844</v>
      </c>
      <c r="F17" s="48" t="s">
        <v>71</v>
      </c>
      <c r="G17" s="19">
        <v>45363</v>
      </c>
      <c r="H17" s="14" t="s">
        <v>316</v>
      </c>
      <c r="I17" s="15" t="s">
        <v>72</v>
      </c>
      <c r="J17" s="15"/>
      <c r="K17" s="15"/>
      <c r="L17" s="15"/>
      <c r="M17" s="15"/>
      <c r="N17" s="15"/>
      <c r="O17" s="15">
        <v>404</v>
      </c>
      <c r="P17" s="14"/>
    </row>
    <row r="18" spans="1:16" ht="124" x14ac:dyDescent="0.35">
      <c r="A18" s="13"/>
      <c r="B18" s="13" t="s">
        <v>31</v>
      </c>
      <c r="C18" s="13" t="s">
        <v>73</v>
      </c>
      <c r="D18" s="18" t="s">
        <v>33</v>
      </c>
      <c r="E18" s="13" t="s">
        <v>74</v>
      </c>
      <c r="F18" s="48" t="s">
        <v>71</v>
      </c>
      <c r="G18" s="19">
        <v>45363</v>
      </c>
      <c r="H18" s="14" t="s">
        <v>75</v>
      </c>
      <c r="I18" s="15" t="s">
        <v>76</v>
      </c>
      <c r="J18" s="15"/>
      <c r="K18" s="15"/>
      <c r="L18" s="15"/>
      <c r="M18" s="15"/>
      <c r="N18" s="15"/>
      <c r="O18" s="15">
        <v>254</v>
      </c>
      <c r="P18" s="14"/>
    </row>
    <row r="19" spans="1:16" ht="124" x14ac:dyDescent="0.35">
      <c r="A19" s="13"/>
      <c r="B19" s="13" t="s">
        <v>31</v>
      </c>
      <c r="C19" s="13" t="s">
        <v>77</v>
      </c>
      <c r="D19" s="18" t="s">
        <v>78</v>
      </c>
      <c r="E19" s="13" t="s">
        <v>74</v>
      </c>
      <c r="F19" s="48" t="s">
        <v>71</v>
      </c>
      <c r="G19" s="19">
        <v>45363</v>
      </c>
      <c r="H19" s="14" t="s">
        <v>75</v>
      </c>
      <c r="I19" s="15" t="s">
        <v>79</v>
      </c>
      <c r="J19" s="15"/>
      <c r="K19" s="15"/>
      <c r="L19" s="15"/>
      <c r="M19" s="15"/>
      <c r="N19" s="15"/>
      <c r="O19" s="15">
        <v>379</v>
      </c>
      <c r="P19" s="14"/>
    </row>
    <row r="20" spans="1:16" ht="124" x14ac:dyDescent="0.35">
      <c r="A20" s="13"/>
      <c r="B20" s="13" t="s">
        <v>31</v>
      </c>
      <c r="C20" s="13" t="s">
        <v>80</v>
      </c>
      <c r="D20" s="18" t="s">
        <v>81</v>
      </c>
      <c r="E20" s="13" t="s">
        <v>74</v>
      </c>
      <c r="F20" s="48" t="s">
        <v>71</v>
      </c>
      <c r="G20" s="19">
        <v>45363</v>
      </c>
      <c r="H20" s="14" t="s">
        <v>75</v>
      </c>
      <c r="I20" s="15" t="s">
        <v>82</v>
      </c>
      <c r="J20" s="15"/>
      <c r="K20" s="15"/>
      <c r="L20" s="15"/>
      <c r="M20" s="15"/>
      <c r="N20" s="15"/>
      <c r="O20" s="15">
        <v>238</v>
      </c>
      <c r="P20" s="14"/>
    </row>
    <row r="21" spans="1:16" ht="124" x14ac:dyDescent="0.35">
      <c r="A21" s="46"/>
      <c r="B21" s="13" t="s">
        <v>31</v>
      </c>
      <c r="C21" s="13" t="s">
        <v>312</v>
      </c>
      <c r="D21" s="18" t="s">
        <v>83</v>
      </c>
      <c r="E21" s="16">
        <v>46844</v>
      </c>
      <c r="F21" s="48" t="s">
        <v>71</v>
      </c>
      <c r="G21" s="19">
        <v>45363</v>
      </c>
      <c r="H21" s="14" t="s">
        <v>316</v>
      </c>
      <c r="I21" s="15" t="s">
        <v>84</v>
      </c>
      <c r="J21" s="15"/>
      <c r="K21" s="15"/>
      <c r="L21" s="15"/>
      <c r="M21" s="15"/>
      <c r="N21" s="15"/>
      <c r="O21" s="15">
        <v>205</v>
      </c>
      <c r="P21" s="14"/>
    </row>
    <row r="22" spans="1:16" ht="124" x14ac:dyDescent="0.35">
      <c r="A22" s="46"/>
      <c r="B22" s="13" t="s">
        <v>31</v>
      </c>
      <c r="C22" s="13" t="s">
        <v>313</v>
      </c>
      <c r="D22" s="18" t="s">
        <v>85</v>
      </c>
      <c r="E22" s="13" t="s">
        <v>74</v>
      </c>
      <c r="F22" s="48" t="s">
        <v>71</v>
      </c>
      <c r="G22" s="19">
        <v>45363</v>
      </c>
      <c r="H22" s="14" t="s">
        <v>316</v>
      </c>
      <c r="I22" s="15" t="s">
        <v>82</v>
      </c>
      <c r="J22" s="15"/>
      <c r="K22" s="15"/>
      <c r="L22" s="15"/>
      <c r="M22" s="15"/>
      <c r="N22" s="15"/>
      <c r="O22" s="15">
        <v>238</v>
      </c>
      <c r="P22" s="14"/>
    </row>
    <row r="23" spans="1:16" ht="124" x14ac:dyDescent="0.35">
      <c r="A23" s="46"/>
      <c r="B23" s="13" t="s">
        <v>31</v>
      </c>
      <c r="C23" s="13" t="s">
        <v>314</v>
      </c>
      <c r="D23" s="18" t="s">
        <v>86</v>
      </c>
      <c r="E23" s="13" t="s">
        <v>74</v>
      </c>
      <c r="F23" s="48" t="s">
        <v>71</v>
      </c>
      <c r="G23" s="19">
        <v>45363</v>
      </c>
      <c r="H23" s="14" t="s">
        <v>316</v>
      </c>
      <c r="I23" s="15" t="s">
        <v>87</v>
      </c>
      <c r="J23" s="15"/>
      <c r="K23" s="15"/>
      <c r="L23" s="15"/>
      <c r="M23" s="15"/>
      <c r="N23" s="15"/>
      <c r="O23" s="15">
        <v>332</v>
      </c>
      <c r="P23" s="14"/>
    </row>
    <row r="24" spans="1:16" ht="124" x14ac:dyDescent="0.35">
      <c r="A24" s="13"/>
      <c r="B24" s="13" t="s">
        <v>31</v>
      </c>
      <c r="C24" s="13" t="s">
        <v>88</v>
      </c>
      <c r="D24" s="18" t="s">
        <v>81</v>
      </c>
      <c r="E24" s="13" t="s">
        <v>74</v>
      </c>
      <c r="F24" s="48" t="s">
        <v>71</v>
      </c>
      <c r="G24" s="19">
        <v>45363</v>
      </c>
      <c r="H24" s="14" t="s">
        <v>75</v>
      </c>
      <c r="I24" s="15" t="s">
        <v>89</v>
      </c>
      <c r="J24" s="15"/>
      <c r="K24" s="15"/>
      <c r="L24" s="15"/>
      <c r="M24" s="15"/>
      <c r="N24" s="15"/>
      <c r="O24" s="15">
        <v>211</v>
      </c>
      <c r="P24" s="14"/>
    </row>
    <row r="25" spans="1:16" ht="55.5" x14ac:dyDescent="0.35">
      <c r="A25" s="46"/>
      <c r="B25" s="13" t="s">
        <v>31</v>
      </c>
      <c r="C25" s="13" t="s">
        <v>315</v>
      </c>
      <c r="D25" s="18" t="s">
        <v>90</v>
      </c>
      <c r="E25" s="16">
        <v>46478</v>
      </c>
      <c r="F25" s="48" t="s">
        <v>91</v>
      </c>
      <c r="G25" s="19">
        <v>45691</v>
      </c>
      <c r="H25" s="14" t="s">
        <v>316</v>
      </c>
      <c r="I25" s="15" t="s">
        <v>92</v>
      </c>
      <c r="J25" s="15"/>
      <c r="K25" s="15"/>
      <c r="L25" s="15"/>
      <c r="M25" s="15"/>
      <c r="N25" s="15">
        <v>321</v>
      </c>
      <c r="O25" s="15"/>
      <c r="P25" s="14"/>
    </row>
    <row r="26" spans="1:16" ht="219.75" customHeight="1" x14ac:dyDescent="0.35">
      <c r="A26" s="46"/>
      <c r="B26" s="13" t="s">
        <v>31</v>
      </c>
      <c r="C26" s="13" t="s">
        <v>93</v>
      </c>
      <c r="D26" s="18" t="s">
        <v>94</v>
      </c>
      <c r="E26" s="16">
        <v>45261</v>
      </c>
      <c r="F26" s="13" t="s">
        <v>35</v>
      </c>
      <c r="G26" s="19">
        <v>45261</v>
      </c>
      <c r="H26" s="14" t="s">
        <v>95</v>
      </c>
      <c r="I26" s="15" t="s">
        <v>96</v>
      </c>
      <c r="J26" s="15">
        <v>144</v>
      </c>
      <c r="K26" s="15"/>
      <c r="L26" s="15"/>
      <c r="M26" s="15"/>
      <c r="N26" s="15"/>
      <c r="O26" s="15"/>
      <c r="P26" s="14"/>
    </row>
    <row r="27" spans="1:16" ht="186" x14ac:dyDescent="0.35">
      <c r="A27" s="62"/>
      <c r="B27" s="13" t="s">
        <v>51</v>
      </c>
      <c r="C27" s="13" t="s">
        <v>97</v>
      </c>
      <c r="D27" s="18" t="s">
        <v>53</v>
      </c>
      <c r="E27" s="16">
        <v>45383</v>
      </c>
      <c r="F27" s="13" t="s">
        <v>35</v>
      </c>
      <c r="G27" s="19">
        <v>45401</v>
      </c>
      <c r="H27" s="14" t="s">
        <v>98</v>
      </c>
      <c r="I27" s="15" t="s">
        <v>99</v>
      </c>
      <c r="J27" s="15"/>
      <c r="K27" s="15">
        <v>123</v>
      </c>
      <c r="L27" s="15"/>
      <c r="M27" s="15"/>
      <c r="N27" s="15"/>
      <c r="O27" s="15"/>
      <c r="P27" s="14"/>
    </row>
    <row r="28" spans="1:16" ht="232.5" x14ac:dyDescent="0.35">
      <c r="A28" s="16"/>
      <c r="B28" s="13" t="s">
        <v>31</v>
      </c>
      <c r="C28" s="13" t="s">
        <v>100</v>
      </c>
      <c r="D28" s="18" t="s">
        <v>94</v>
      </c>
      <c r="E28" s="16">
        <v>45017</v>
      </c>
      <c r="F28" s="13" t="s">
        <v>35</v>
      </c>
      <c r="G28" s="19">
        <v>45032</v>
      </c>
      <c r="H28" s="14" t="s">
        <v>101</v>
      </c>
      <c r="I28" s="15" t="s">
        <v>102</v>
      </c>
      <c r="J28" s="15">
        <v>176</v>
      </c>
      <c r="K28" s="15"/>
      <c r="L28" s="15"/>
      <c r="M28" s="15"/>
      <c r="N28" s="15"/>
      <c r="O28" s="15"/>
      <c r="P28" s="14" t="s">
        <v>38</v>
      </c>
    </row>
    <row r="29" spans="1:16" ht="145.5" x14ac:dyDescent="0.35">
      <c r="A29" s="16"/>
      <c r="B29" s="13" t="s">
        <v>51</v>
      </c>
      <c r="C29" s="13" t="s">
        <v>103</v>
      </c>
      <c r="D29" s="18" t="s">
        <v>104</v>
      </c>
      <c r="E29" s="16">
        <v>45017</v>
      </c>
      <c r="F29" s="13" t="s">
        <v>35</v>
      </c>
      <c r="G29" s="20">
        <v>45015</v>
      </c>
      <c r="H29" s="14" t="s">
        <v>105</v>
      </c>
      <c r="I29" s="15" t="s">
        <v>106</v>
      </c>
      <c r="J29" s="15">
        <v>53</v>
      </c>
      <c r="K29" s="15"/>
      <c r="L29" s="15"/>
      <c r="M29" s="15"/>
      <c r="N29" s="15"/>
      <c r="O29" s="15"/>
      <c r="P29" s="14" t="s">
        <v>107</v>
      </c>
    </row>
    <row r="30" spans="1:16" ht="117" customHeight="1" x14ac:dyDescent="0.35">
      <c r="A30" s="46"/>
      <c r="B30" s="13" t="s">
        <v>31</v>
      </c>
      <c r="C30" s="13" t="s">
        <v>108</v>
      </c>
      <c r="D30" s="18" t="s">
        <v>109</v>
      </c>
      <c r="E30" s="16">
        <v>45962</v>
      </c>
      <c r="F30" s="13" t="s">
        <v>35</v>
      </c>
      <c r="G30" s="20">
        <v>45702</v>
      </c>
      <c r="H30" s="18" t="s">
        <v>110</v>
      </c>
      <c r="I30" s="15" t="s">
        <v>111</v>
      </c>
      <c r="J30" s="13"/>
      <c r="K30" s="13"/>
      <c r="L30" s="13"/>
      <c r="M30" s="13"/>
      <c r="N30" s="13"/>
      <c r="O30" s="13"/>
      <c r="P30" s="13"/>
    </row>
    <row r="31" spans="1:16" ht="49.5" x14ac:dyDescent="0.35">
      <c r="A31" s="46"/>
      <c r="B31" s="13" t="s">
        <v>112</v>
      </c>
      <c r="C31" s="13" t="s">
        <v>113</v>
      </c>
      <c r="D31" s="18" t="s">
        <v>114</v>
      </c>
      <c r="E31" s="16">
        <v>45536</v>
      </c>
      <c r="F31" s="13" t="s">
        <v>35</v>
      </c>
      <c r="G31" s="20">
        <v>45533</v>
      </c>
      <c r="H31" s="18" t="s">
        <v>115</v>
      </c>
      <c r="I31" s="15">
        <v>3.3</v>
      </c>
      <c r="J31" s="15"/>
      <c r="K31" s="15">
        <v>3.3</v>
      </c>
      <c r="L31" s="13"/>
      <c r="M31" s="13"/>
      <c r="N31" s="13"/>
      <c r="O31" s="13"/>
      <c r="P31" s="13"/>
    </row>
    <row r="32" spans="1:16" ht="49.5" x14ac:dyDescent="0.35">
      <c r="A32" s="46"/>
      <c r="B32" s="13" t="s">
        <v>116</v>
      </c>
      <c r="C32" s="13" t="s">
        <v>117</v>
      </c>
      <c r="D32" s="18" t="s">
        <v>118</v>
      </c>
      <c r="E32" s="16">
        <v>45017</v>
      </c>
      <c r="F32" s="48" t="s">
        <v>35</v>
      </c>
      <c r="G32" s="60">
        <v>45047</v>
      </c>
      <c r="H32" s="55" t="s">
        <v>119</v>
      </c>
      <c r="I32" s="15">
        <v>3.2</v>
      </c>
      <c r="J32" s="15">
        <v>3.2</v>
      </c>
      <c r="K32" s="15"/>
      <c r="L32" s="15"/>
      <c r="M32" s="15"/>
      <c r="N32" s="15"/>
      <c r="O32" s="15"/>
      <c r="P32" s="14"/>
    </row>
    <row r="33" spans="1:18" ht="136" x14ac:dyDescent="0.35">
      <c r="A33" s="46"/>
      <c r="B33" s="13" t="s">
        <v>31</v>
      </c>
      <c r="C33" s="13" t="s">
        <v>120</v>
      </c>
      <c r="D33" s="18" t="s">
        <v>121</v>
      </c>
      <c r="E33" s="16" t="s">
        <v>122</v>
      </c>
      <c r="F33" s="13" t="s">
        <v>26</v>
      </c>
      <c r="G33" s="19">
        <v>45555</v>
      </c>
      <c r="H33" s="14" t="s">
        <v>123</v>
      </c>
      <c r="I33" s="15" t="s">
        <v>124</v>
      </c>
      <c r="J33" s="15"/>
      <c r="K33" s="15"/>
      <c r="L33" s="15"/>
      <c r="M33" s="15">
        <v>105</v>
      </c>
      <c r="N33" s="15"/>
      <c r="O33" s="15"/>
      <c r="P33" s="14"/>
    </row>
    <row r="34" spans="1:18" ht="77.5" x14ac:dyDescent="0.35">
      <c r="A34" s="46"/>
      <c r="B34" s="13" t="s">
        <v>31</v>
      </c>
      <c r="C34" s="13" t="s">
        <v>125</v>
      </c>
      <c r="D34" s="18" t="s">
        <v>126</v>
      </c>
      <c r="E34" s="16">
        <v>46478</v>
      </c>
      <c r="F34" s="13" t="s">
        <v>127</v>
      </c>
      <c r="G34" s="66" t="s">
        <v>128</v>
      </c>
      <c r="H34" s="14" t="s">
        <v>129</v>
      </c>
      <c r="I34" s="15" t="s">
        <v>130</v>
      </c>
      <c r="J34" s="15"/>
      <c r="K34" s="15"/>
      <c r="L34" s="15"/>
      <c r="M34" s="15"/>
      <c r="N34" s="15">
        <v>153</v>
      </c>
      <c r="O34" s="15"/>
      <c r="P34" s="14"/>
    </row>
    <row r="35" spans="1:18" ht="136" x14ac:dyDescent="0.35">
      <c r="A35" s="46"/>
      <c r="B35" s="13" t="s">
        <v>131</v>
      </c>
      <c r="C35" s="13" t="s">
        <v>132</v>
      </c>
      <c r="D35" s="18" t="s">
        <v>133</v>
      </c>
      <c r="E35" s="13" t="s">
        <v>134</v>
      </c>
      <c r="F35" s="13" t="s">
        <v>35</v>
      </c>
      <c r="G35" s="19">
        <v>45302</v>
      </c>
      <c r="H35" s="14" t="s">
        <v>135</v>
      </c>
      <c r="I35" s="15">
        <v>40</v>
      </c>
      <c r="J35" s="15"/>
      <c r="K35" s="15"/>
      <c r="L35" s="15"/>
      <c r="M35" s="15"/>
      <c r="N35" s="15"/>
      <c r="O35" s="15"/>
      <c r="P35" s="14"/>
    </row>
    <row r="36" spans="1:18" ht="31" x14ac:dyDescent="0.35">
      <c r="A36" s="46"/>
      <c r="B36" s="13" t="s">
        <v>57</v>
      </c>
      <c r="C36" s="13" t="s">
        <v>136</v>
      </c>
      <c r="D36" s="18" t="s">
        <v>137</v>
      </c>
      <c r="E36" s="16">
        <v>45292</v>
      </c>
      <c r="F36" s="13" t="s">
        <v>35</v>
      </c>
      <c r="G36" s="19">
        <v>45275</v>
      </c>
      <c r="H36" s="18" t="s">
        <v>138</v>
      </c>
      <c r="I36" s="15">
        <v>1.1000000000000001</v>
      </c>
      <c r="J36" s="15"/>
      <c r="K36" s="15">
        <v>1.1000000000000001</v>
      </c>
      <c r="L36" s="15"/>
      <c r="M36" s="15"/>
      <c r="N36" s="15"/>
      <c r="O36" s="15"/>
      <c r="P36" s="14"/>
    </row>
    <row r="37" spans="1:18" customFormat="1" x14ac:dyDescent="0.35">
      <c r="A37" s="13"/>
      <c r="B37" s="13" t="s">
        <v>57</v>
      </c>
      <c r="C37" s="13" t="s">
        <v>139</v>
      </c>
      <c r="D37" s="18" t="s">
        <v>140</v>
      </c>
      <c r="E37" s="16">
        <v>45962</v>
      </c>
      <c r="F37" s="48" t="s">
        <v>91</v>
      </c>
      <c r="G37" s="58">
        <v>45622</v>
      </c>
      <c r="H37" s="14" t="s">
        <v>141</v>
      </c>
      <c r="I37" s="15">
        <v>3.9</v>
      </c>
      <c r="J37" s="15"/>
      <c r="K37" s="15"/>
      <c r="L37" s="15">
        <v>3.9</v>
      </c>
      <c r="M37" s="15"/>
      <c r="N37" s="15"/>
      <c r="O37" s="15"/>
      <c r="P37" s="15"/>
      <c r="Q37" s="12"/>
      <c r="R37" s="12"/>
    </row>
    <row r="38" spans="1:18" ht="49.5" x14ac:dyDescent="0.35">
      <c r="A38" s="65"/>
      <c r="B38" s="13" t="s">
        <v>112</v>
      </c>
      <c r="C38" s="13" t="s">
        <v>142</v>
      </c>
      <c r="D38" s="18" t="s">
        <v>143</v>
      </c>
      <c r="E38" s="16">
        <v>45383</v>
      </c>
      <c r="F38" s="48" t="s">
        <v>35</v>
      </c>
      <c r="G38" s="20">
        <v>45383</v>
      </c>
      <c r="H38" s="55" t="s">
        <v>144</v>
      </c>
      <c r="I38" s="15">
        <v>6.6</v>
      </c>
      <c r="J38" s="15"/>
      <c r="K38" s="15">
        <v>6.6</v>
      </c>
      <c r="L38" s="15"/>
      <c r="M38" s="15"/>
      <c r="N38" s="15"/>
      <c r="O38" s="15"/>
      <c r="P38" s="61"/>
    </row>
    <row r="39" spans="1:18" ht="155" x14ac:dyDescent="0.35">
      <c r="A39" s="16"/>
      <c r="B39" s="13" t="s">
        <v>51</v>
      </c>
      <c r="C39" s="13" t="s">
        <v>145</v>
      </c>
      <c r="D39" s="18" t="s">
        <v>53</v>
      </c>
      <c r="E39" s="16">
        <v>45017</v>
      </c>
      <c r="F39" s="13" t="s">
        <v>35</v>
      </c>
      <c r="G39" s="20">
        <v>45053</v>
      </c>
      <c r="H39" s="14" t="s">
        <v>146</v>
      </c>
      <c r="I39" s="15" t="s">
        <v>147</v>
      </c>
      <c r="J39" s="15">
        <v>195</v>
      </c>
      <c r="K39" s="15"/>
      <c r="L39" s="15"/>
      <c r="M39" s="15"/>
      <c r="N39" s="15"/>
      <c r="O39" s="15"/>
      <c r="P39" s="14" t="s">
        <v>107</v>
      </c>
    </row>
    <row r="40" spans="1:18" ht="186" x14ac:dyDescent="0.35">
      <c r="A40" s="13"/>
      <c r="B40" s="13" t="s">
        <v>31</v>
      </c>
      <c r="C40" s="13" t="s">
        <v>148</v>
      </c>
      <c r="D40" s="18" t="s">
        <v>149</v>
      </c>
      <c r="E40" s="16">
        <v>45017</v>
      </c>
      <c r="F40" s="13" t="s">
        <v>35</v>
      </c>
      <c r="G40" s="20">
        <v>44945</v>
      </c>
      <c r="H40" s="14" t="s">
        <v>150</v>
      </c>
      <c r="I40" s="15" t="s">
        <v>151</v>
      </c>
      <c r="J40" s="15">
        <v>198</v>
      </c>
      <c r="K40" s="15"/>
      <c r="L40" s="15"/>
      <c r="M40" s="15"/>
      <c r="N40" s="15"/>
      <c r="O40" s="15"/>
      <c r="P40" s="14" t="s">
        <v>152</v>
      </c>
    </row>
    <row r="41" spans="1:18" ht="186" x14ac:dyDescent="0.35">
      <c r="A41" s="13"/>
      <c r="B41" s="13" t="s">
        <v>31</v>
      </c>
      <c r="C41" s="13" t="s">
        <v>153</v>
      </c>
      <c r="D41" s="18" t="s">
        <v>154</v>
      </c>
      <c r="E41" s="16">
        <v>45017</v>
      </c>
      <c r="F41" s="13" t="s">
        <v>35</v>
      </c>
      <c r="G41" s="20">
        <v>45027</v>
      </c>
      <c r="H41" s="14" t="s">
        <v>155</v>
      </c>
      <c r="I41" s="15" t="s">
        <v>156</v>
      </c>
      <c r="J41" s="15">
        <v>289</v>
      </c>
      <c r="K41" s="15"/>
      <c r="L41" s="15"/>
      <c r="M41" s="15"/>
      <c r="N41" s="15"/>
      <c r="O41" s="15"/>
      <c r="P41" s="14" t="s">
        <v>157</v>
      </c>
    </row>
    <row r="42" spans="1:18" ht="170.5" x14ac:dyDescent="0.35">
      <c r="A42" s="16"/>
      <c r="B42" s="13" t="s">
        <v>31</v>
      </c>
      <c r="C42" s="13" t="s">
        <v>158</v>
      </c>
      <c r="D42" s="18" t="s">
        <v>159</v>
      </c>
      <c r="E42" s="16">
        <v>45017</v>
      </c>
      <c r="F42" s="13" t="s">
        <v>35</v>
      </c>
      <c r="G42" s="20">
        <v>45008</v>
      </c>
      <c r="H42" s="14" t="s">
        <v>146</v>
      </c>
      <c r="I42" s="15" t="s">
        <v>160</v>
      </c>
      <c r="J42" s="15">
        <v>132</v>
      </c>
      <c r="K42" s="15"/>
      <c r="L42" s="15"/>
      <c r="M42" s="15"/>
      <c r="N42" s="15"/>
      <c r="O42" s="15"/>
      <c r="P42" s="14" t="s">
        <v>161</v>
      </c>
    </row>
    <row r="43" spans="1:18" ht="139.5" x14ac:dyDescent="0.35">
      <c r="A43" s="13"/>
      <c r="B43" s="13" t="s">
        <v>51</v>
      </c>
      <c r="C43" s="13" t="s">
        <v>162</v>
      </c>
      <c r="D43" s="18" t="s">
        <v>163</v>
      </c>
      <c r="E43" s="13">
        <v>2027</v>
      </c>
      <c r="F43" s="13" t="s">
        <v>91</v>
      </c>
      <c r="G43" s="19">
        <v>45055</v>
      </c>
      <c r="H43" s="14" t="s">
        <v>164</v>
      </c>
      <c r="I43" s="15" t="s">
        <v>165</v>
      </c>
      <c r="J43" s="15"/>
      <c r="K43" s="15"/>
      <c r="L43" s="15"/>
      <c r="M43" s="15"/>
      <c r="N43" s="15"/>
      <c r="O43" s="15"/>
      <c r="P43" s="15"/>
    </row>
    <row r="44" spans="1:18" s="69" customFormat="1" x14ac:dyDescent="0.35">
      <c r="A44" s="13"/>
      <c r="B44" s="13" t="s">
        <v>57</v>
      </c>
      <c r="C44" s="13" t="s">
        <v>322</v>
      </c>
      <c r="D44" s="18" t="s">
        <v>324</v>
      </c>
      <c r="E44" s="16">
        <v>46113</v>
      </c>
      <c r="F44" s="13" t="s">
        <v>91</v>
      </c>
      <c r="G44" s="19">
        <v>45755</v>
      </c>
      <c r="H44" s="14" t="s">
        <v>321</v>
      </c>
      <c r="I44" s="15">
        <v>3.9</v>
      </c>
      <c r="J44" s="15"/>
      <c r="K44" s="15"/>
      <c r="L44" s="15"/>
      <c r="M44" s="15">
        <v>3.9</v>
      </c>
      <c r="N44" s="15"/>
      <c r="O44" s="15"/>
      <c r="P44" s="54"/>
    </row>
    <row r="45" spans="1:18" ht="96" customHeight="1" x14ac:dyDescent="0.35">
      <c r="A45" s="46"/>
      <c r="B45" s="13" t="s">
        <v>57</v>
      </c>
      <c r="C45" s="13" t="s">
        <v>166</v>
      </c>
      <c r="D45" s="18" t="s">
        <v>167</v>
      </c>
      <c r="E45" s="16">
        <v>45962</v>
      </c>
      <c r="F45" s="13" t="s">
        <v>91</v>
      </c>
      <c r="G45" s="19">
        <v>45695</v>
      </c>
      <c r="H45" s="14" t="s">
        <v>168</v>
      </c>
      <c r="I45" s="15">
        <v>4.3</v>
      </c>
      <c r="J45" s="15"/>
      <c r="L45" s="15">
        <v>4.3</v>
      </c>
      <c r="M45" s="15"/>
      <c r="N45" s="15"/>
      <c r="O45" s="15"/>
      <c r="P45" s="15"/>
    </row>
    <row r="46" spans="1:18" ht="112" customHeight="1" x14ac:dyDescent="0.35">
      <c r="A46" s="13"/>
      <c r="B46" s="13" t="s">
        <v>112</v>
      </c>
      <c r="C46" s="13" t="s">
        <v>169</v>
      </c>
      <c r="D46" s="18" t="s">
        <v>170</v>
      </c>
      <c r="E46" s="16">
        <v>44805</v>
      </c>
      <c r="F46" s="48" t="s">
        <v>35</v>
      </c>
      <c r="G46" s="20">
        <v>45112</v>
      </c>
      <c r="H46" s="14" t="s">
        <v>171</v>
      </c>
      <c r="I46" s="15">
        <v>4.5</v>
      </c>
      <c r="J46" s="15">
        <v>4.5</v>
      </c>
      <c r="K46" s="15"/>
      <c r="L46" s="15"/>
      <c r="M46" s="15"/>
      <c r="N46" s="15"/>
      <c r="O46" s="15"/>
      <c r="P46" s="14"/>
    </row>
    <row r="47" spans="1:18" ht="71" x14ac:dyDescent="0.35">
      <c r="A47" s="62"/>
      <c r="B47" s="13" t="s">
        <v>131</v>
      </c>
      <c r="C47" s="13" t="s">
        <v>172</v>
      </c>
      <c r="D47" s="18" t="s">
        <v>173</v>
      </c>
      <c r="E47" s="16" t="s">
        <v>174</v>
      </c>
      <c r="F47" s="48" t="s">
        <v>35</v>
      </c>
      <c r="G47" s="19">
        <v>45373</v>
      </c>
      <c r="H47" s="14" t="s">
        <v>175</v>
      </c>
      <c r="I47" s="15" t="s">
        <v>176</v>
      </c>
      <c r="J47" s="15"/>
      <c r="K47" s="15"/>
      <c r="L47" s="15"/>
      <c r="M47" s="15"/>
      <c r="N47" s="15"/>
      <c r="O47" s="15"/>
      <c r="P47" s="14"/>
    </row>
    <row r="48" spans="1:18" s="67" customFormat="1" x14ac:dyDescent="0.35">
      <c r="A48" s="48"/>
      <c r="B48" s="13" t="s">
        <v>57</v>
      </c>
      <c r="C48" s="13" t="s">
        <v>323</v>
      </c>
      <c r="D48" s="18" t="s">
        <v>325</v>
      </c>
      <c r="E48" s="16">
        <v>46082</v>
      </c>
      <c r="F48" s="13" t="s">
        <v>91</v>
      </c>
      <c r="G48" s="19">
        <v>45755</v>
      </c>
      <c r="H48" s="14" t="s">
        <v>321</v>
      </c>
      <c r="I48" s="15">
        <v>4.8</v>
      </c>
      <c r="J48" s="15"/>
      <c r="K48" s="15"/>
      <c r="L48" s="15"/>
      <c r="M48" s="15">
        <v>4.8</v>
      </c>
      <c r="N48" s="15"/>
      <c r="O48" s="15"/>
      <c r="P48" s="68"/>
    </row>
    <row r="49" spans="1:18" ht="99" x14ac:dyDescent="0.35">
      <c r="A49" s="46"/>
      <c r="B49" s="13" t="s">
        <v>131</v>
      </c>
      <c r="C49" s="13" t="s">
        <v>177</v>
      </c>
      <c r="D49" s="18" t="s">
        <v>178</v>
      </c>
      <c r="E49" s="13">
        <v>2025</v>
      </c>
      <c r="F49" s="13" t="s">
        <v>26</v>
      </c>
      <c r="G49" s="19"/>
      <c r="H49" s="14" t="s">
        <v>179</v>
      </c>
      <c r="I49" s="34">
        <v>11</v>
      </c>
      <c r="J49" s="15"/>
      <c r="K49" s="15"/>
      <c r="L49" s="15"/>
      <c r="M49" s="15"/>
      <c r="N49" s="15"/>
      <c r="O49" s="15"/>
      <c r="P49" s="15"/>
    </row>
    <row r="50" spans="1:18" ht="124" x14ac:dyDescent="0.35">
      <c r="A50" s="13"/>
      <c r="B50" s="13" t="s">
        <v>51</v>
      </c>
      <c r="C50" s="13" t="s">
        <v>180</v>
      </c>
      <c r="D50" s="18" t="s">
        <v>53</v>
      </c>
      <c r="E50" s="16" t="s">
        <v>74</v>
      </c>
      <c r="F50" s="13" t="s">
        <v>71</v>
      </c>
      <c r="G50" s="19">
        <v>45363</v>
      </c>
      <c r="H50" s="14" t="s">
        <v>75</v>
      </c>
      <c r="I50" s="34" t="s">
        <v>181</v>
      </c>
      <c r="J50" s="15"/>
      <c r="K50" s="15"/>
      <c r="L50" s="15"/>
      <c r="M50" s="15"/>
      <c r="N50" s="15"/>
      <c r="O50" s="15">
        <v>352</v>
      </c>
      <c r="P50" s="15"/>
    </row>
    <row r="51" spans="1:18" ht="217" x14ac:dyDescent="0.35">
      <c r="A51" s="46"/>
      <c r="B51" s="13" t="s">
        <v>31</v>
      </c>
      <c r="C51" s="13" t="s">
        <v>182</v>
      </c>
      <c r="D51" s="33" t="s">
        <v>183</v>
      </c>
      <c r="E51" s="16">
        <v>45231</v>
      </c>
      <c r="F51" s="13" t="s">
        <v>35</v>
      </c>
      <c r="G51" s="19">
        <v>45218</v>
      </c>
      <c r="H51" s="14" t="s">
        <v>184</v>
      </c>
      <c r="I51" s="15" t="s">
        <v>185</v>
      </c>
      <c r="J51" s="15">
        <v>108</v>
      </c>
      <c r="K51" s="15"/>
      <c r="L51" s="15"/>
      <c r="M51" s="15"/>
      <c r="N51" s="15"/>
      <c r="O51" s="15"/>
      <c r="P51" s="14" t="s">
        <v>186</v>
      </c>
    </row>
    <row r="52" spans="1:18" ht="217" x14ac:dyDescent="0.35">
      <c r="A52" s="46"/>
      <c r="B52" s="13" t="s">
        <v>31</v>
      </c>
      <c r="C52" s="13" t="s">
        <v>187</v>
      </c>
      <c r="D52" s="18" t="s">
        <v>188</v>
      </c>
      <c r="E52" s="16">
        <v>45231</v>
      </c>
      <c r="F52" s="13" t="s">
        <v>35</v>
      </c>
      <c r="G52" s="19">
        <v>45226</v>
      </c>
      <c r="H52" s="14" t="s">
        <v>189</v>
      </c>
      <c r="I52" s="15" t="s">
        <v>190</v>
      </c>
      <c r="J52" s="15">
        <v>153</v>
      </c>
      <c r="K52" s="15"/>
      <c r="L52" s="15"/>
      <c r="M52" s="15"/>
      <c r="N52" s="15"/>
      <c r="O52" s="15"/>
      <c r="P52" s="14" t="s">
        <v>191</v>
      </c>
    </row>
    <row r="53" spans="1:18" ht="217" x14ac:dyDescent="0.35">
      <c r="A53" s="46"/>
      <c r="B53" s="13" t="s">
        <v>31</v>
      </c>
      <c r="C53" s="13" t="s">
        <v>192</v>
      </c>
      <c r="D53" s="18" t="s">
        <v>149</v>
      </c>
      <c r="E53" s="16">
        <v>45231</v>
      </c>
      <c r="F53" s="13" t="s">
        <v>35</v>
      </c>
      <c r="G53" s="19">
        <v>45231</v>
      </c>
      <c r="H53" s="14" t="s">
        <v>193</v>
      </c>
      <c r="I53" s="15" t="s">
        <v>194</v>
      </c>
      <c r="J53" s="15">
        <v>260</v>
      </c>
      <c r="K53" s="15"/>
      <c r="L53" s="15"/>
      <c r="M53" s="15"/>
      <c r="N53" s="15"/>
      <c r="O53" s="15"/>
      <c r="P53" s="14" t="s">
        <v>195</v>
      </c>
    </row>
    <row r="54" spans="1:18" s="67" customFormat="1" ht="31" x14ac:dyDescent="0.35">
      <c r="A54" s="46"/>
      <c r="B54" s="13" t="s">
        <v>116</v>
      </c>
      <c r="C54" s="13" t="s">
        <v>196</v>
      </c>
      <c r="D54" s="18" t="s">
        <v>197</v>
      </c>
      <c r="E54" s="16">
        <v>46113</v>
      </c>
      <c r="F54" s="48" t="s">
        <v>91</v>
      </c>
      <c r="G54" s="60">
        <v>45700</v>
      </c>
      <c r="H54" s="55" t="s">
        <v>198</v>
      </c>
      <c r="I54" s="15">
        <v>6.1</v>
      </c>
      <c r="J54" s="15"/>
      <c r="K54" s="15"/>
      <c r="L54" s="15"/>
      <c r="M54" s="15">
        <v>6.1</v>
      </c>
      <c r="N54" s="15"/>
      <c r="O54" s="15"/>
      <c r="P54" s="14"/>
    </row>
    <row r="55" spans="1:18" ht="49.5" x14ac:dyDescent="0.35">
      <c r="A55" s="46"/>
      <c r="B55" s="13" t="s">
        <v>57</v>
      </c>
      <c r="C55" s="13" t="s">
        <v>199</v>
      </c>
      <c r="D55" s="18" t="s">
        <v>200</v>
      </c>
      <c r="E55" s="16">
        <v>45474</v>
      </c>
      <c r="F55" s="13" t="s">
        <v>35</v>
      </c>
      <c r="G55" s="19">
        <v>45532</v>
      </c>
      <c r="H55" s="14" t="s">
        <v>201</v>
      </c>
      <c r="I55" s="15">
        <v>5.9</v>
      </c>
      <c r="J55" s="15"/>
      <c r="K55" s="15">
        <v>5.9</v>
      </c>
      <c r="L55" s="15"/>
      <c r="M55" s="15"/>
      <c r="N55" s="54"/>
      <c r="O55" s="54"/>
      <c r="P55" s="14"/>
      <c r="R55" s="47"/>
    </row>
    <row r="56" spans="1:18" ht="84.75" customHeight="1" x14ac:dyDescent="0.35">
      <c r="A56" s="46"/>
      <c r="B56" s="13" t="s">
        <v>112</v>
      </c>
      <c r="C56" s="13" t="s">
        <v>202</v>
      </c>
      <c r="D56" s="18" t="s">
        <v>203</v>
      </c>
      <c r="E56" s="16">
        <v>45406</v>
      </c>
      <c r="F56" s="48" t="s">
        <v>35</v>
      </c>
      <c r="G56" s="58">
        <v>45383</v>
      </c>
      <c r="H56" s="14" t="s">
        <v>204</v>
      </c>
      <c r="I56" s="15">
        <v>7.1</v>
      </c>
      <c r="J56" s="15"/>
      <c r="K56" s="15">
        <v>7.1</v>
      </c>
      <c r="L56" s="15"/>
      <c r="M56" s="15"/>
      <c r="N56" s="15"/>
      <c r="O56" s="15"/>
      <c r="P56" s="15"/>
    </row>
    <row r="57" spans="1:18" ht="124" x14ac:dyDescent="0.35">
      <c r="A57" s="46"/>
      <c r="B57" s="13" t="s">
        <v>51</v>
      </c>
      <c r="C57" s="13" t="s">
        <v>205</v>
      </c>
      <c r="D57" s="18" t="s">
        <v>53</v>
      </c>
      <c r="E57" s="16" t="s">
        <v>74</v>
      </c>
      <c r="F57" s="48" t="s">
        <v>71</v>
      </c>
      <c r="G57" s="58">
        <v>45363</v>
      </c>
      <c r="H57" s="14" t="s">
        <v>75</v>
      </c>
      <c r="I57" s="15" t="s">
        <v>206</v>
      </c>
      <c r="J57" s="15"/>
      <c r="K57" s="15"/>
      <c r="L57" s="15"/>
      <c r="M57" s="15"/>
      <c r="N57" s="15"/>
      <c r="O57" s="15">
        <v>362</v>
      </c>
      <c r="P57" s="15"/>
    </row>
    <row r="58" spans="1:18" s="64" customFormat="1" ht="139.5" x14ac:dyDescent="0.35">
      <c r="A58" s="46"/>
      <c r="B58" s="13" t="s">
        <v>31</v>
      </c>
      <c r="C58" s="13" t="s">
        <v>207</v>
      </c>
      <c r="D58" s="18" t="s">
        <v>208</v>
      </c>
      <c r="E58" s="13">
        <v>2027</v>
      </c>
      <c r="F58" s="48" t="s">
        <v>91</v>
      </c>
      <c r="G58" s="58">
        <v>45055</v>
      </c>
      <c r="H58" s="14" t="s">
        <v>209</v>
      </c>
      <c r="I58" s="15" t="s">
        <v>210</v>
      </c>
      <c r="J58" s="15"/>
      <c r="K58" s="15"/>
      <c r="L58" s="15"/>
      <c r="M58" s="15"/>
      <c r="N58" s="15"/>
      <c r="O58" s="15"/>
      <c r="P58" s="15"/>
      <c r="Q58" s="12"/>
      <c r="R58" s="12"/>
    </row>
    <row r="59" spans="1:18" ht="18.5" x14ac:dyDescent="0.45">
      <c r="B59" s="12"/>
      <c r="C59" s="37"/>
      <c r="D59" s="37"/>
      <c r="G59" s="38"/>
      <c r="H59" s="12"/>
      <c r="I59" s="12"/>
    </row>
    <row r="60" spans="1:18" ht="18.5" x14ac:dyDescent="0.45">
      <c r="B60" s="12"/>
      <c r="C60" s="37"/>
      <c r="D60" s="37"/>
      <c r="G60" s="38"/>
      <c r="H60" s="12"/>
      <c r="I60" s="12"/>
    </row>
    <row r="61" spans="1:18" ht="18.5" x14ac:dyDescent="0.45">
      <c r="B61" s="12"/>
      <c r="C61" s="37"/>
      <c r="D61" s="37"/>
      <c r="G61" s="38"/>
      <c r="H61" s="12"/>
      <c r="I61" s="12"/>
    </row>
    <row r="62" spans="1:18" ht="18.5" x14ac:dyDescent="0.45">
      <c r="B62" s="12"/>
      <c r="C62" s="37"/>
      <c r="D62" s="37"/>
      <c r="G62" s="38"/>
      <c r="H62" s="12"/>
      <c r="I62" s="12"/>
    </row>
    <row r="63" spans="1:18" ht="18.5" x14ac:dyDescent="0.45">
      <c r="B63" s="12"/>
      <c r="C63" s="37"/>
      <c r="D63" s="37"/>
      <c r="G63" s="38"/>
      <c r="H63" s="12"/>
      <c r="I63" s="12"/>
    </row>
    <row r="64" spans="1:18" ht="18.5" x14ac:dyDescent="0.45">
      <c r="B64" s="12"/>
      <c r="C64" s="37"/>
      <c r="D64" s="37"/>
      <c r="G64" s="38"/>
      <c r="H64" s="12"/>
      <c r="I64" s="12"/>
    </row>
    <row r="65" spans="2:9" ht="18.5" x14ac:dyDescent="0.45">
      <c r="B65" s="12"/>
      <c r="C65" s="37"/>
      <c r="D65" s="37"/>
      <c r="G65" s="38"/>
      <c r="H65" s="12"/>
      <c r="I65" s="12"/>
    </row>
    <row r="66" spans="2:9" ht="18.5" x14ac:dyDescent="0.45">
      <c r="B66" s="12"/>
      <c r="C66" s="37"/>
      <c r="D66" s="37"/>
      <c r="G66" s="38"/>
      <c r="H66" s="12"/>
      <c r="I66" s="12"/>
    </row>
    <row r="67" spans="2:9" ht="18.5" x14ac:dyDescent="0.45">
      <c r="B67" s="12"/>
      <c r="C67" s="37"/>
      <c r="D67" s="37"/>
      <c r="G67" s="38"/>
      <c r="H67" s="12"/>
      <c r="I67" s="12"/>
    </row>
    <row r="68" spans="2:9" ht="18.5" x14ac:dyDescent="0.45">
      <c r="B68" s="12"/>
      <c r="C68" s="37"/>
      <c r="D68" s="37"/>
      <c r="G68" s="38"/>
      <c r="H68" s="12"/>
      <c r="I68" s="12"/>
    </row>
    <row r="69" spans="2:9" ht="18.5" x14ac:dyDescent="0.45">
      <c r="B69" s="12"/>
      <c r="C69" s="37"/>
      <c r="D69" s="37"/>
      <c r="G69" s="38"/>
      <c r="H69" s="12"/>
      <c r="I69" s="12"/>
    </row>
    <row r="70" spans="2:9" ht="18.5" x14ac:dyDescent="0.45">
      <c r="B70" s="12"/>
      <c r="C70" s="37"/>
      <c r="D70" s="37"/>
      <c r="G70" s="38"/>
      <c r="H70" s="12"/>
      <c r="I70" s="12"/>
    </row>
    <row r="71" spans="2:9" ht="18.5" x14ac:dyDescent="0.45">
      <c r="B71" s="12"/>
      <c r="C71" s="37"/>
      <c r="D71" s="37"/>
      <c r="G71" s="38"/>
      <c r="H71" s="12"/>
      <c r="I71" s="12"/>
    </row>
    <row r="72" spans="2:9" ht="18.5" x14ac:dyDescent="0.45">
      <c r="B72" s="12"/>
      <c r="C72" s="37"/>
      <c r="D72" s="37"/>
      <c r="G72" s="38"/>
      <c r="H72" s="12"/>
      <c r="I72" s="12"/>
    </row>
    <row r="73" spans="2:9" ht="18.5" x14ac:dyDescent="0.45">
      <c r="B73" s="12"/>
      <c r="C73" s="37"/>
      <c r="D73" s="37"/>
      <c r="G73" s="38"/>
      <c r="H73" s="12"/>
      <c r="I73" s="12"/>
    </row>
    <row r="74" spans="2:9" ht="18.5" x14ac:dyDescent="0.45">
      <c r="B74" s="12"/>
      <c r="C74" s="37"/>
      <c r="D74" s="37"/>
      <c r="G74" s="38"/>
      <c r="H74" s="12"/>
      <c r="I74" s="12"/>
    </row>
    <row r="75" spans="2:9" ht="18.5" x14ac:dyDescent="0.45">
      <c r="B75" s="12"/>
      <c r="C75" s="37"/>
      <c r="D75" s="37"/>
      <c r="G75" s="38"/>
      <c r="H75" s="12"/>
      <c r="I75" s="12"/>
    </row>
    <row r="76" spans="2:9" ht="18.5" x14ac:dyDescent="0.45">
      <c r="B76" s="12"/>
      <c r="C76" s="37"/>
      <c r="D76" s="37"/>
      <c r="G76" s="38"/>
      <c r="H76" s="12"/>
      <c r="I76" s="12"/>
    </row>
    <row r="77" spans="2:9" ht="18.5" x14ac:dyDescent="0.45">
      <c r="B77" s="12"/>
      <c r="C77" s="37"/>
      <c r="D77" s="37"/>
      <c r="G77" s="38"/>
      <c r="H77" s="12"/>
      <c r="I77" s="12"/>
    </row>
    <row r="78" spans="2:9" ht="18.5" x14ac:dyDescent="0.45">
      <c r="B78" s="12"/>
      <c r="C78" s="37"/>
      <c r="D78" s="37"/>
      <c r="G78" s="38"/>
      <c r="H78" s="12"/>
      <c r="I78" s="12"/>
    </row>
    <row r="79" spans="2:9" ht="18.5" x14ac:dyDescent="0.45">
      <c r="B79" s="12"/>
      <c r="C79" s="37"/>
      <c r="D79" s="37"/>
      <c r="G79" s="38"/>
      <c r="H79" s="12"/>
      <c r="I79" s="12"/>
    </row>
    <row r="80" spans="2:9" ht="18.5" x14ac:dyDescent="0.45">
      <c r="B80" s="12"/>
      <c r="C80" s="37"/>
      <c r="D80" s="37"/>
      <c r="G80" s="38"/>
      <c r="H80" s="12"/>
      <c r="I80" s="12"/>
    </row>
    <row r="81" spans="2:9" ht="18.5" x14ac:dyDescent="0.45">
      <c r="B81" s="12"/>
      <c r="C81" s="37"/>
      <c r="D81" s="37"/>
      <c r="G81" s="38"/>
      <c r="H81" s="12"/>
      <c r="I81" s="12"/>
    </row>
    <row r="82" spans="2:9" ht="18.5" x14ac:dyDescent="0.45">
      <c r="B82" s="12"/>
      <c r="C82" s="37"/>
      <c r="D82" s="37"/>
      <c r="G82" s="38"/>
      <c r="H82" s="12"/>
      <c r="I82" s="12"/>
    </row>
    <row r="83" spans="2:9" ht="18.5" x14ac:dyDescent="0.45">
      <c r="B83" s="12"/>
      <c r="C83" s="37"/>
      <c r="D83" s="37"/>
      <c r="G83" s="38"/>
      <c r="H83" s="12"/>
      <c r="I83" s="12"/>
    </row>
    <row r="84" spans="2:9" ht="18.5" x14ac:dyDescent="0.45">
      <c r="B84" s="12"/>
      <c r="C84" s="37"/>
      <c r="D84" s="37"/>
      <c r="G84" s="38"/>
      <c r="H84" s="12"/>
      <c r="I84" s="12"/>
    </row>
    <row r="85" spans="2:9" ht="18.5" x14ac:dyDescent="0.45">
      <c r="B85" s="12"/>
      <c r="C85" s="37"/>
      <c r="D85" s="37"/>
      <c r="G85" s="38"/>
      <c r="H85" s="12"/>
      <c r="I85" s="12"/>
    </row>
    <row r="86" spans="2:9" ht="18.5" x14ac:dyDescent="0.45">
      <c r="B86" s="12"/>
      <c r="C86" s="37"/>
      <c r="D86" s="37"/>
      <c r="G86" s="38"/>
      <c r="H86" s="12"/>
      <c r="I86" s="12"/>
    </row>
    <row r="87" spans="2:9" ht="18.5" x14ac:dyDescent="0.45">
      <c r="B87" s="12"/>
      <c r="C87" s="37"/>
      <c r="D87" s="37"/>
      <c r="G87" s="38"/>
      <c r="H87" s="12"/>
      <c r="I87" s="12"/>
    </row>
    <row r="88" spans="2:9" ht="18.5" x14ac:dyDescent="0.45">
      <c r="B88" s="12"/>
      <c r="C88" s="37"/>
      <c r="D88" s="37"/>
      <c r="G88" s="38"/>
      <c r="H88" s="12"/>
      <c r="I88" s="12"/>
    </row>
    <row r="89" spans="2:9" ht="18.5" x14ac:dyDescent="0.45">
      <c r="B89" s="12"/>
      <c r="C89" s="37"/>
      <c r="D89" s="37"/>
      <c r="G89" s="38"/>
      <c r="H89" s="12"/>
      <c r="I89" s="12"/>
    </row>
    <row r="90" spans="2:9" ht="18.5" x14ac:dyDescent="0.45">
      <c r="B90" s="12"/>
      <c r="C90" s="37"/>
      <c r="D90" s="37"/>
      <c r="G90" s="38"/>
      <c r="H90" s="12"/>
      <c r="I90" s="12"/>
    </row>
    <row r="91" spans="2:9" ht="18.5" x14ac:dyDescent="0.45">
      <c r="B91" s="12"/>
      <c r="C91" s="37"/>
      <c r="D91" s="37"/>
      <c r="G91" s="38"/>
      <c r="H91" s="12"/>
      <c r="I91" s="12"/>
    </row>
    <row r="92" spans="2:9" ht="18.5" x14ac:dyDescent="0.45">
      <c r="B92" s="12"/>
      <c r="C92" s="37"/>
      <c r="D92" s="37"/>
      <c r="G92" s="38"/>
      <c r="H92" s="12"/>
      <c r="I92" s="12"/>
    </row>
    <row r="93" spans="2:9" ht="18.5" x14ac:dyDescent="0.45">
      <c r="B93" s="12"/>
      <c r="C93" s="37"/>
      <c r="D93" s="37"/>
      <c r="G93" s="38"/>
      <c r="H93" s="12"/>
      <c r="I93" s="12"/>
    </row>
    <row r="94" spans="2:9" ht="18.5" x14ac:dyDescent="0.45">
      <c r="B94" s="12"/>
      <c r="C94" s="37"/>
      <c r="D94" s="37"/>
      <c r="G94" s="38"/>
      <c r="H94" s="12"/>
      <c r="I94" s="12"/>
    </row>
    <row r="95" spans="2:9" ht="18.5" x14ac:dyDescent="0.45">
      <c r="B95" s="12"/>
      <c r="C95" s="37"/>
      <c r="D95" s="37"/>
      <c r="G95" s="38"/>
      <c r="H95" s="12"/>
      <c r="I95" s="12"/>
    </row>
    <row r="96" spans="2:9" ht="18.5" x14ac:dyDescent="0.45">
      <c r="B96" s="12"/>
      <c r="C96" s="37"/>
      <c r="D96" s="37"/>
      <c r="G96" s="38"/>
      <c r="H96" s="12"/>
      <c r="I96" s="12"/>
    </row>
    <row r="97" spans="2:9" ht="18.5" x14ac:dyDescent="0.45">
      <c r="B97" s="12"/>
      <c r="C97" s="37"/>
      <c r="D97" s="37"/>
      <c r="G97" s="38"/>
      <c r="H97" s="12"/>
      <c r="I97" s="12"/>
    </row>
    <row r="98" spans="2:9" ht="18.5" x14ac:dyDescent="0.45">
      <c r="B98" s="12"/>
      <c r="C98" s="37"/>
      <c r="D98" s="37"/>
      <c r="G98" s="38"/>
      <c r="H98" s="12"/>
      <c r="I98" s="12"/>
    </row>
    <row r="99" spans="2:9" ht="18.5" x14ac:dyDescent="0.45">
      <c r="B99" s="12"/>
      <c r="C99" s="37"/>
      <c r="D99" s="37"/>
      <c r="G99" s="38"/>
      <c r="H99" s="12"/>
      <c r="I99" s="12"/>
    </row>
    <row r="100" spans="2:9" ht="18.5" x14ac:dyDescent="0.45">
      <c r="B100" s="12"/>
      <c r="C100" s="37"/>
      <c r="D100" s="37"/>
      <c r="G100" s="38"/>
      <c r="H100" s="12"/>
      <c r="I100" s="12"/>
    </row>
    <row r="101" spans="2:9" ht="18.5" x14ac:dyDescent="0.45">
      <c r="B101" s="12"/>
      <c r="C101" s="37"/>
      <c r="D101" s="37"/>
      <c r="G101" s="38"/>
      <c r="H101" s="12"/>
      <c r="I101" s="12"/>
    </row>
    <row r="102" spans="2:9" ht="18.5" x14ac:dyDescent="0.45">
      <c r="B102" s="12"/>
      <c r="C102" s="37"/>
      <c r="D102" s="37"/>
      <c r="G102" s="38"/>
      <c r="H102" s="12"/>
      <c r="I102" s="12"/>
    </row>
    <row r="103" spans="2:9" ht="18.5" x14ac:dyDescent="0.45">
      <c r="B103" s="12"/>
      <c r="C103" s="37"/>
      <c r="D103" s="37"/>
      <c r="G103" s="38"/>
      <c r="H103" s="12"/>
      <c r="I103" s="12"/>
    </row>
    <row r="104" spans="2:9" ht="18.5" x14ac:dyDescent="0.45">
      <c r="B104" s="12"/>
      <c r="C104" s="37"/>
      <c r="D104" s="37"/>
      <c r="G104" s="38"/>
      <c r="H104" s="12"/>
      <c r="I104" s="12"/>
    </row>
    <row r="105" spans="2:9" ht="18.5" x14ac:dyDescent="0.45">
      <c r="B105" s="12"/>
      <c r="C105" s="37"/>
      <c r="D105" s="37"/>
      <c r="G105" s="38"/>
      <c r="H105" s="12"/>
      <c r="I105" s="12"/>
    </row>
    <row r="106" spans="2:9" ht="18.5" x14ac:dyDescent="0.45">
      <c r="B106" s="12"/>
      <c r="C106" s="37"/>
      <c r="D106" s="37"/>
      <c r="G106" s="38"/>
      <c r="H106" s="12"/>
      <c r="I106" s="12"/>
    </row>
    <row r="107" spans="2:9" ht="18.5" x14ac:dyDescent="0.45">
      <c r="B107" s="12"/>
      <c r="C107" s="37"/>
      <c r="D107" s="37"/>
      <c r="G107" s="38"/>
      <c r="H107" s="12"/>
      <c r="I107" s="12"/>
    </row>
    <row r="108" spans="2:9" ht="18.5" x14ac:dyDescent="0.45">
      <c r="B108" s="12"/>
      <c r="C108" s="37"/>
      <c r="D108" s="37"/>
      <c r="G108" s="38"/>
      <c r="H108" s="12"/>
      <c r="I108" s="12"/>
    </row>
    <row r="109" spans="2:9" ht="18.5" x14ac:dyDescent="0.45">
      <c r="B109" s="12"/>
      <c r="C109" s="37"/>
      <c r="D109" s="37"/>
      <c r="G109" s="38"/>
      <c r="H109" s="12"/>
      <c r="I109" s="12"/>
    </row>
    <row r="110" spans="2:9" ht="18.5" x14ac:dyDescent="0.45">
      <c r="B110" s="12"/>
      <c r="C110" s="37"/>
      <c r="D110" s="37"/>
      <c r="G110" s="38"/>
      <c r="H110" s="12"/>
      <c r="I110" s="12"/>
    </row>
    <row r="111" spans="2:9" ht="18.5" x14ac:dyDescent="0.45">
      <c r="B111" s="12"/>
      <c r="C111" s="37"/>
      <c r="D111" s="37"/>
      <c r="G111" s="38"/>
      <c r="H111" s="12"/>
      <c r="I111" s="12"/>
    </row>
    <row r="112" spans="2:9" ht="18.5" x14ac:dyDescent="0.45">
      <c r="B112" s="12"/>
      <c r="C112" s="37"/>
      <c r="D112" s="37"/>
      <c r="G112" s="38"/>
      <c r="H112" s="12"/>
      <c r="I112" s="12"/>
    </row>
    <row r="113" spans="2:9" ht="18.5" x14ac:dyDescent="0.45">
      <c r="B113" s="12"/>
      <c r="C113" s="37"/>
      <c r="D113" s="37"/>
      <c r="G113" s="38"/>
      <c r="H113" s="12"/>
      <c r="I113" s="12"/>
    </row>
    <row r="114" spans="2:9" ht="18.5" x14ac:dyDescent="0.45">
      <c r="C114" s="37"/>
      <c r="D114" s="37"/>
      <c r="G114" s="38"/>
    </row>
    <row r="116" spans="2:9" x14ac:dyDescent="0.35">
      <c r="H116" s="12"/>
    </row>
    <row r="119" spans="2:9" x14ac:dyDescent="0.35">
      <c r="H119" s="12"/>
    </row>
    <row r="122" spans="2:9" x14ac:dyDescent="0.35">
      <c r="H122" s="12"/>
    </row>
    <row r="126" spans="2:9" x14ac:dyDescent="0.35">
      <c r="H126" s="12"/>
    </row>
    <row r="129" spans="8:8" x14ac:dyDescent="0.35">
      <c r="H129" s="12"/>
    </row>
    <row r="132" spans="8:8" x14ac:dyDescent="0.35">
      <c r="H132" s="12"/>
    </row>
    <row r="134" spans="8:8" x14ac:dyDescent="0.35">
      <c r="H134" s="12"/>
    </row>
    <row r="137" spans="8:8" x14ac:dyDescent="0.35">
      <c r="H137" s="12"/>
    </row>
    <row r="140" spans="8:8" x14ac:dyDescent="0.35">
      <c r="H140" s="12"/>
    </row>
    <row r="142" spans="8:8" x14ac:dyDescent="0.35">
      <c r="H142" s="12"/>
    </row>
    <row r="145" spans="8:8" x14ac:dyDescent="0.35">
      <c r="H145" s="12"/>
    </row>
    <row r="148" spans="8:8" x14ac:dyDescent="0.35">
      <c r="H148" s="12"/>
    </row>
    <row r="150" spans="8:8" x14ac:dyDescent="0.35">
      <c r="H150" s="12"/>
    </row>
    <row r="153" spans="8:8" x14ac:dyDescent="0.35">
      <c r="H153" s="12"/>
    </row>
    <row r="156" spans="8:8" x14ac:dyDescent="0.35">
      <c r="H156" s="12"/>
    </row>
    <row r="160" spans="8:8" x14ac:dyDescent="0.35">
      <c r="H160" s="12"/>
    </row>
    <row r="164" spans="8:8" x14ac:dyDescent="0.35">
      <c r="H164" s="12"/>
    </row>
    <row r="168" spans="8:8" x14ac:dyDescent="0.35">
      <c r="H168" s="12"/>
    </row>
    <row r="170" spans="8:8" x14ac:dyDescent="0.35">
      <c r="H170" s="12"/>
    </row>
    <row r="174" spans="8:8" x14ac:dyDescent="0.35">
      <c r="H174" s="12"/>
    </row>
    <row r="176" spans="8:8" x14ac:dyDescent="0.35">
      <c r="H176" s="12"/>
    </row>
    <row r="181" spans="8:8" x14ac:dyDescent="0.35">
      <c r="H181" s="12"/>
    </row>
    <row r="184" spans="8:8" x14ac:dyDescent="0.35">
      <c r="H184" s="12"/>
    </row>
    <row r="194" spans="8:8" x14ac:dyDescent="0.35">
      <c r="H194" s="12"/>
    </row>
    <row r="198" spans="8:8" x14ac:dyDescent="0.35">
      <c r="H198" s="12"/>
    </row>
    <row r="202" spans="8:8" x14ac:dyDescent="0.35">
      <c r="H202" s="12"/>
    </row>
    <row r="205" spans="8:8" x14ac:dyDescent="0.35">
      <c r="H205" s="12"/>
    </row>
    <row r="209" spans="8:8" x14ac:dyDescent="0.35">
      <c r="H209" s="12"/>
    </row>
    <row r="212" spans="8:8" x14ac:dyDescent="0.35">
      <c r="H212" s="12"/>
    </row>
    <row r="217" spans="8:8" x14ac:dyDescent="0.35">
      <c r="H217" s="12"/>
    </row>
    <row r="220" spans="8:8" x14ac:dyDescent="0.35">
      <c r="H220" s="12"/>
    </row>
    <row r="226" spans="8:8" x14ac:dyDescent="0.35">
      <c r="H226" s="12"/>
    </row>
    <row r="229" spans="8:8" x14ac:dyDescent="0.35">
      <c r="H229" s="12"/>
    </row>
    <row r="233" spans="8:8" x14ac:dyDescent="0.35">
      <c r="H233" s="12"/>
    </row>
    <row r="238" spans="8:8" x14ac:dyDescent="0.35">
      <c r="H238" s="12"/>
    </row>
    <row r="245" spans="8:8" x14ac:dyDescent="0.35">
      <c r="H245" s="12"/>
    </row>
    <row r="247" spans="8:8" x14ac:dyDescent="0.35">
      <c r="H247" s="12"/>
    </row>
    <row r="250" spans="8:8" x14ac:dyDescent="0.35">
      <c r="H250" s="12"/>
    </row>
    <row r="253" spans="8:8" x14ac:dyDescent="0.35">
      <c r="H253" s="12"/>
    </row>
    <row r="257" spans="8:8" x14ac:dyDescent="0.35">
      <c r="H257" s="12"/>
    </row>
    <row r="259" spans="8:8" x14ac:dyDescent="0.35">
      <c r="H259" s="12"/>
    </row>
    <row r="264" spans="8:8" x14ac:dyDescent="0.35">
      <c r="H264" s="12"/>
    </row>
    <row r="267" spans="8:8" x14ac:dyDescent="0.35">
      <c r="H267" s="12"/>
    </row>
    <row r="269" spans="8:8" x14ac:dyDescent="0.35">
      <c r="H269" s="12"/>
    </row>
    <row r="272" spans="8:8" x14ac:dyDescent="0.35">
      <c r="H272" s="12"/>
    </row>
    <row r="275" spans="8:8" x14ac:dyDescent="0.35">
      <c r="H275" s="12"/>
    </row>
    <row r="278" spans="8:8" x14ac:dyDescent="0.35">
      <c r="H278" s="12"/>
    </row>
    <row r="282" spans="8:8" x14ac:dyDescent="0.35">
      <c r="H282" s="12"/>
    </row>
    <row r="285" spans="8:8" x14ac:dyDescent="0.35">
      <c r="H285" s="12"/>
    </row>
    <row r="289" spans="8:8" x14ac:dyDescent="0.35">
      <c r="H289" s="12"/>
    </row>
    <row r="293" spans="8:8" x14ac:dyDescent="0.35">
      <c r="H293" s="12"/>
    </row>
    <row r="297" spans="8:8" x14ac:dyDescent="0.35">
      <c r="H297" s="12"/>
    </row>
    <row r="301" spans="8:8" x14ac:dyDescent="0.35">
      <c r="H301" s="12"/>
    </row>
    <row r="306" spans="8:8" x14ac:dyDescent="0.35">
      <c r="H306" s="12"/>
    </row>
    <row r="310" spans="8:8" x14ac:dyDescent="0.35">
      <c r="H310" s="12"/>
    </row>
    <row r="313" spans="8:8" x14ac:dyDescent="0.35">
      <c r="H313" s="12"/>
    </row>
    <row r="317" spans="8:8" x14ac:dyDescent="0.35">
      <c r="H317" s="12"/>
    </row>
    <row r="320" spans="8:8" x14ac:dyDescent="0.35">
      <c r="H320" s="12"/>
    </row>
    <row r="326" spans="8:8" x14ac:dyDescent="0.35">
      <c r="H326" s="12"/>
    </row>
    <row r="329" spans="8:8" x14ac:dyDescent="0.35">
      <c r="H329" s="12"/>
    </row>
    <row r="333" spans="8:8" x14ac:dyDescent="0.35">
      <c r="H333" s="12"/>
    </row>
    <row r="335" spans="8:8" x14ac:dyDescent="0.35">
      <c r="H335" s="12"/>
    </row>
    <row r="339" spans="8:8" x14ac:dyDescent="0.35">
      <c r="H339" s="12"/>
    </row>
    <row r="344" spans="8:8" x14ac:dyDescent="0.35">
      <c r="H344" s="12"/>
    </row>
    <row r="351" spans="8:8" x14ac:dyDescent="0.35">
      <c r="H351" s="12"/>
    </row>
    <row r="358" spans="8:8" x14ac:dyDescent="0.35">
      <c r="H358" s="12"/>
    </row>
    <row r="371" spans="8:8" x14ac:dyDescent="0.35">
      <c r="H371" s="12"/>
    </row>
    <row r="375" spans="8:8" x14ac:dyDescent="0.35">
      <c r="H375" s="12"/>
    </row>
    <row r="379" spans="8:8" x14ac:dyDescent="0.35">
      <c r="H379" s="12"/>
    </row>
    <row r="382" spans="8:8" x14ac:dyDescent="0.35">
      <c r="H382" s="12"/>
    </row>
    <row r="387" spans="8:8" x14ac:dyDescent="0.35">
      <c r="H387" s="12"/>
    </row>
    <row r="391" spans="8:8" x14ac:dyDescent="0.35">
      <c r="H391" s="12"/>
    </row>
    <row r="398" spans="8:8" x14ac:dyDescent="0.35">
      <c r="H398" s="12"/>
    </row>
    <row r="405" spans="8:8" x14ac:dyDescent="0.35">
      <c r="H405" s="12"/>
    </row>
    <row r="408" spans="8:8" x14ac:dyDescent="0.35">
      <c r="H408" s="12"/>
    </row>
    <row r="416" spans="8:8" x14ac:dyDescent="0.35">
      <c r="H416" s="12"/>
    </row>
    <row r="419" spans="8:8" x14ac:dyDescent="0.35">
      <c r="H419" s="12"/>
    </row>
    <row r="422" spans="8:8" x14ac:dyDescent="0.35">
      <c r="H422" s="12"/>
    </row>
    <row r="425" spans="8:8" x14ac:dyDescent="0.35">
      <c r="H425" s="12"/>
    </row>
    <row r="428" spans="8:8" x14ac:dyDescent="0.35">
      <c r="H428" s="12"/>
    </row>
    <row r="431" spans="8:8" x14ac:dyDescent="0.35">
      <c r="H431" s="12"/>
    </row>
    <row r="435" spans="8:8" x14ac:dyDescent="0.35">
      <c r="H435" s="12"/>
    </row>
    <row r="438" spans="8:8" x14ac:dyDescent="0.35">
      <c r="H438" s="12"/>
    </row>
    <row r="444" spans="8:8" x14ac:dyDescent="0.35">
      <c r="H444" s="12"/>
    </row>
    <row r="446" spans="8:8" x14ac:dyDescent="0.35">
      <c r="H446" s="12"/>
    </row>
    <row r="449" spans="8:8" x14ac:dyDescent="0.35">
      <c r="H449" s="12"/>
    </row>
    <row r="452" spans="8:8" x14ac:dyDescent="0.35">
      <c r="H452" s="12"/>
    </row>
    <row r="456" spans="8:8" x14ac:dyDescent="0.35">
      <c r="H456" s="12"/>
    </row>
    <row r="459" spans="8:8" x14ac:dyDescent="0.35">
      <c r="H459" s="12"/>
    </row>
    <row r="462" spans="8:8" x14ac:dyDescent="0.35">
      <c r="H462" s="12"/>
    </row>
    <row r="470" spans="8:8" x14ac:dyDescent="0.35">
      <c r="H470" s="12"/>
    </row>
    <row r="473" spans="8:8" x14ac:dyDescent="0.35">
      <c r="H473" s="12"/>
    </row>
    <row r="476" spans="8:8" x14ac:dyDescent="0.35">
      <c r="H476" s="12"/>
    </row>
    <row r="487" spans="8:8" x14ac:dyDescent="0.35">
      <c r="H487" s="12"/>
    </row>
    <row r="490" spans="8:8" x14ac:dyDescent="0.35">
      <c r="H490" s="12"/>
    </row>
    <row r="493" spans="8:8" x14ac:dyDescent="0.35">
      <c r="H493" s="12"/>
    </row>
    <row r="501" spans="8:8" x14ac:dyDescent="0.35">
      <c r="H501" s="12"/>
    </row>
    <row r="504" spans="8:8" x14ac:dyDescent="0.35">
      <c r="H504" s="12"/>
    </row>
    <row r="507" spans="8:8" x14ac:dyDescent="0.35">
      <c r="H507" s="12"/>
    </row>
    <row r="511" spans="8:8" x14ac:dyDescent="0.35">
      <c r="H511" s="12"/>
    </row>
    <row r="515" spans="8:8" x14ac:dyDescent="0.35">
      <c r="H515" s="12"/>
    </row>
    <row r="531" spans="8:8" x14ac:dyDescent="0.35">
      <c r="H531" s="12"/>
    </row>
    <row r="540" spans="8:8" x14ac:dyDescent="0.35">
      <c r="H540" s="12"/>
    </row>
    <row r="541" spans="8:8" x14ac:dyDescent="0.35">
      <c r="H541" s="12"/>
    </row>
    <row r="542" spans="8:8" x14ac:dyDescent="0.35">
      <c r="H542" s="12"/>
    </row>
    <row r="543" spans="8:8" x14ac:dyDescent="0.35">
      <c r="H543" s="12"/>
    </row>
    <row r="544" spans="8:8" x14ac:dyDescent="0.35">
      <c r="H544" s="12"/>
    </row>
    <row r="545" spans="8:8" x14ac:dyDescent="0.35">
      <c r="H545" s="12"/>
    </row>
    <row r="546" spans="8:8" x14ac:dyDescent="0.35">
      <c r="H546" s="12"/>
    </row>
    <row r="547" spans="8:8" x14ac:dyDescent="0.35">
      <c r="H547" s="12"/>
    </row>
    <row r="555" spans="8:8" x14ac:dyDescent="0.35">
      <c r="H555" s="12"/>
    </row>
    <row r="558" spans="8:8" x14ac:dyDescent="0.35">
      <c r="H558" s="12"/>
    </row>
    <row r="561" spans="8:8" x14ac:dyDescent="0.35">
      <c r="H561" s="12"/>
    </row>
    <row r="569" spans="8:8" x14ac:dyDescent="0.35">
      <c r="H569" s="12"/>
    </row>
    <row r="572" spans="8:8" x14ac:dyDescent="0.35">
      <c r="H572" s="12"/>
    </row>
    <row r="575" spans="8:8" x14ac:dyDescent="0.35">
      <c r="H575" s="12"/>
    </row>
    <row r="583" spans="8:8" x14ac:dyDescent="0.35">
      <c r="H583" s="12"/>
    </row>
    <row r="586" spans="8:8" x14ac:dyDescent="0.35">
      <c r="H586" s="12"/>
    </row>
    <row r="592" spans="8:8" x14ac:dyDescent="0.35">
      <c r="H592" s="12"/>
    </row>
    <row r="603" spans="8:8" x14ac:dyDescent="0.35">
      <c r="H603" s="12"/>
    </row>
    <row r="606" spans="8:8" x14ac:dyDescent="0.35">
      <c r="H606" s="12"/>
    </row>
    <row r="618" spans="8:8" x14ac:dyDescent="0.35">
      <c r="H618" s="12"/>
    </row>
    <row r="621" spans="8:8" x14ac:dyDescent="0.35">
      <c r="H621" s="12"/>
    </row>
    <row r="631" spans="8:8" x14ac:dyDescent="0.35">
      <c r="H631" s="12"/>
    </row>
    <row r="634" spans="8:8" x14ac:dyDescent="0.35">
      <c r="H634" s="12"/>
    </row>
    <row r="642" spans="8:8" x14ac:dyDescent="0.35">
      <c r="H642" s="12"/>
    </row>
    <row r="645" spans="8:8" x14ac:dyDescent="0.35">
      <c r="H645" s="12"/>
    </row>
    <row r="650" spans="8:8" x14ac:dyDescent="0.35">
      <c r="H650" s="12"/>
    </row>
    <row r="654" spans="8:8" x14ac:dyDescent="0.35">
      <c r="H654" s="12"/>
    </row>
    <row r="657" spans="8:8" x14ac:dyDescent="0.35">
      <c r="H657" s="12"/>
    </row>
    <row r="662" spans="8:8" x14ac:dyDescent="0.35">
      <c r="H662" s="12"/>
    </row>
    <row r="666" spans="8:8" x14ac:dyDescent="0.35">
      <c r="H666" s="12"/>
    </row>
    <row r="668" spans="8:8" x14ac:dyDescent="0.35">
      <c r="H668" s="12"/>
    </row>
    <row r="672" spans="8:8" x14ac:dyDescent="0.35">
      <c r="H672" s="12"/>
    </row>
    <row r="676" spans="8:8" x14ac:dyDescent="0.35">
      <c r="H676" s="12"/>
    </row>
    <row r="680" spans="8:8" x14ac:dyDescent="0.35">
      <c r="H680" s="12"/>
    </row>
    <row r="682" spans="8:8" x14ac:dyDescent="0.35">
      <c r="H682" s="12"/>
    </row>
    <row r="685" spans="8:8" x14ac:dyDescent="0.35">
      <c r="H685" s="12"/>
    </row>
    <row r="689" spans="8:8" x14ac:dyDescent="0.35">
      <c r="H689" s="12"/>
    </row>
    <row r="695" spans="8:8" x14ac:dyDescent="0.35">
      <c r="H695" s="12"/>
    </row>
    <row r="698" spans="8:8" x14ac:dyDescent="0.35">
      <c r="H698" s="12"/>
    </row>
    <row r="708" spans="8:8" x14ac:dyDescent="0.35">
      <c r="H708" s="12"/>
    </row>
    <row r="711" spans="8:8" x14ac:dyDescent="0.35">
      <c r="H711" s="12"/>
    </row>
    <row r="726" spans="8:8" x14ac:dyDescent="0.35">
      <c r="H726" s="12"/>
    </row>
    <row r="736" spans="8:8" x14ac:dyDescent="0.35">
      <c r="H736" s="12"/>
    </row>
    <row r="741" spans="8:8" x14ac:dyDescent="0.35">
      <c r="H741" s="12"/>
    </row>
    <row r="752" spans="8:8" x14ac:dyDescent="0.35">
      <c r="H752" s="12"/>
    </row>
    <row r="755" spans="8:8" x14ac:dyDescent="0.35">
      <c r="H755" s="12"/>
    </row>
    <row r="767" spans="8:8" x14ac:dyDescent="0.35">
      <c r="H767" s="12"/>
    </row>
    <row r="772" spans="8:8" x14ac:dyDescent="0.35">
      <c r="H772" s="12"/>
    </row>
    <row r="774" spans="8:8" x14ac:dyDescent="0.35">
      <c r="H774" s="12"/>
    </row>
    <row r="779" spans="8:8" x14ac:dyDescent="0.35">
      <c r="H779" s="12"/>
    </row>
    <row r="789" spans="8:8" x14ac:dyDescent="0.35">
      <c r="H789" s="12"/>
    </row>
    <row r="793" spans="8:8" x14ac:dyDescent="0.35">
      <c r="H793" s="12"/>
    </row>
    <row r="795" spans="8:8" x14ac:dyDescent="0.35">
      <c r="H795" s="12"/>
    </row>
    <row r="798" spans="8:8" x14ac:dyDescent="0.35">
      <c r="H798" s="12"/>
    </row>
    <row r="801" spans="8:8" x14ac:dyDescent="0.35">
      <c r="H801" s="12"/>
    </row>
    <row r="803" spans="8:8" x14ac:dyDescent="0.35">
      <c r="H803" s="12"/>
    </row>
    <row r="810" spans="8:8" x14ac:dyDescent="0.35">
      <c r="H810" s="12"/>
    </row>
    <row r="819" spans="8:8" x14ac:dyDescent="0.35">
      <c r="H819" s="12"/>
    </row>
    <row r="821" spans="8:8" x14ac:dyDescent="0.35">
      <c r="H821" s="12"/>
    </row>
    <row r="824" spans="8:8" x14ac:dyDescent="0.35">
      <c r="H824" s="12"/>
    </row>
    <row r="828" spans="8:8" x14ac:dyDescent="0.35">
      <c r="H828" s="12"/>
    </row>
    <row r="831" spans="8:8" x14ac:dyDescent="0.35">
      <c r="H831" s="12"/>
    </row>
    <row r="834" spans="8:8" x14ac:dyDescent="0.35">
      <c r="H834" s="12"/>
    </row>
    <row r="837" spans="8:8" x14ac:dyDescent="0.35">
      <c r="H837" s="12"/>
    </row>
    <row r="840" spans="8:8" x14ac:dyDescent="0.35">
      <c r="H840" s="12"/>
    </row>
    <row r="843" spans="8:8" x14ac:dyDescent="0.35">
      <c r="H843" s="12"/>
    </row>
    <row r="846" spans="8:8" x14ac:dyDescent="0.35">
      <c r="H846" s="12"/>
    </row>
    <row r="849" spans="8:8" x14ac:dyDescent="0.35">
      <c r="H849" s="12"/>
    </row>
    <row r="852" spans="8:8" x14ac:dyDescent="0.35">
      <c r="H852" s="12"/>
    </row>
    <row r="857" spans="8:8" x14ac:dyDescent="0.35">
      <c r="H857" s="12"/>
    </row>
    <row r="860" spans="8:8" x14ac:dyDescent="0.35">
      <c r="H860" s="12"/>
    </row>
    <row r="866" spans="8:8" x14ac:dyDescent="0.35">
      <c r="H866" s="12"/>
    </row>
    <row r="869" spans="8:8" x14ac:dyDescent="0.35">
      <c r="H869" s="12"/>
    </row>
    <row r="875" spans="8:8" x14ac:dyDescent="0.35">
      <c r="H875" s="12"/>
    </row>
    <row r="878" spans="8:8" x14ac:dyDescent="0.35">
      <c r="H878" s="12"/>
    </row>
    <row r="883" spans="8:8" x14ac:dyDescent="0.35">
      <c r="H883" s="12"/>
    </row>
    <row r="887" spans="8:8" x14ac:dyDescent="0.35">
      <c r="H887" s="12"/>
    </row>
    <row r="891" spans="8:8" x14ac:dyDescent="0.35">
      <c r="H891" s="12"/>
    </row>
    <row r="894" spans="8:8" x14ac:dyDescent="0.35">
      <c r="H894" s="12"/>
    </row>
    <row r="898" spans="8:8" x14ac:dyDescent="0.35">
      <c r="H898" s="12"/>
    </row>
    <row r="901" spans="8:8" x14ac:dyDescent="0.35">
      <c r="H901" s="12"/>
    </row>
    <row r="907" spans="8:8" x14ac:dyDescent="0.35">
      <c r="H907" s="12"/>
    </row>
    <row r="909" spans="8:8" x14ac:dyDescent="0.35">
      <c r="H909" s="12"/>
    </row>
    <row r="912" spans="8:8" x14ac:dyDescent="0.35">
      <c r="H912" s="12"/>
    </row>
    <row r="915" spans="8:8" x14ac:dyDescent="0.35">
      <c r="H915" s="12"/>
    </row>
    <row r="923" spans="8:8" x14ac:dyDescent="0.35">
      <c r="H923" s="12"/>
    </row>
  </sheetData>
  <sheetProtection insertColumns="0" insertRows="0" deleteColumns="0" deleteRows="0" sort="0" autoFilter="0" pivotTables="0"/>
  <autoFilter ref="A2:P58" xr:uid="{0BE4516C-5359-4DE0-BEF4-15FDE1133E4D}"/>
  <sortState xmlns:xlrd2="http://schemas.microsoft.com/office/spreadsheetml/2017/richdata2" ref="A9:P114">
    <sortCondition ref="G2"/>
  </sortState>
  <printOptions horizontalCentered="1"/>
  <pageMargins left="0.7" right="0.7" top="0.75" bottom="0.75" header="0.3" footer="0.3"/>
  <pageSetup scale="44" fitToHeight="0" orientation="landscape" r:id="rId1"/>
  <headerFooter>
    <oddFooter>&amp;RPage &amp;P</oddFooter>
  </headerFooter>
  <rowBreaks count="3" manualBreakCount="3">
    <brk id="20" min="2" max="15" man="1"/>
    <brk id="25" min="2" max="15" man="1"/>
    <brk id="29" min="2"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6D36D-9F42-4ADD-9549-B8DE8AFBF2D0}">
  <sheetPr codeName="Sheet3"/>
  <dimension ref="A1:N55"/>
  <sheetViews>
    <sheetView zoomScaleNormal="100" zoomScaleSheetLayoutView="85" workbookViewId="0"/>
  </sheetViews>
  <sheetFormatPr defaultRowHeight="14.5" x14ac:dyDescent="0.35"/>
  <cols>
    <col min="1" max="1" width="4.7265625" customWidth="1"/>
  </cols>
  <sheetData>
    <row r="1" spans="1:14" x14ac:dyDescent="0.35">
      <c r="A1" s="28"/>
      <c r="B1" s="28"/>
      <c r="C1" s="28"/>
      <c r="D1" s="28"/>
      <c r="E1" s="28"/>
      <c r="F1" s="28"/>
      <c r="G1" s="28"/>
      <c r="H1" s="28"/>
      <c r="I1" s="28"/>
      <c r="J1" s="28"/>
      <c r="K1" s="28"/>
      <c r="L1" s="28"/>
      <c r="M1" s="28"/>
      <c r="N1" s="28"/>
    </row>
    <row r="2" spans="1:14" ht="17.5" x14ac:dyDescent="0.35">
      <c r="A2" s="28"/>
      <c r="B2" s="29" t="s">
        <v>211</v>
      </c>
      <c r="C2" s="30"/>
      <c r="D2" s="28"/>
      <c r="E2" s="28"/>
      <c r="F2" s="28"/>
      <c r="G2" s="28"/>
      <c r="H2" s="28"/>
      <c r="I2" s="28"/>
      <c r="J2" s="28"/>
      <c r="K2" s="28"/>
      <c r="L2" s="28"/>
      <c r="M2" s="28"/>
      <c r="N2" s="28"/>
    </row>
    <row r="3" spans="1:14" ht="15.5" x14ac:dyDescent="0.35">
      <c r="A3" s="28"/>
      <c r="B3" s="45" t="s">
        <v>212</v>
      </c>
      <c r="C3" s="30"/>
      <c r="D3" s="28"/>
      <c r="E3" s="28"/>
      <c r="F3" s="28"/>
      <c r="G3" s="28"/>
      <c r="H3" s="28"/>
      <c r="I3" s="28"/>
      <c r="J3" s="28"/>
      <c r="K3" s="28"/>
      <c r="L3" s="28"/>
      <c r="M3" s="28"/>
      <c r="N3" s="28"/>
    </row>
    <row r="4" spans="1:14" ht="15.5" x14ac:dyDescent="0.35">
      <c r="A4" s="28"/>
      <c r="B4" s="45"/>
      <c r="C4" s="30"/>
      <c r="D4" s="28"/>
      <c r="E4" s="28"/>
      <c r="F4" s="28"/>
      <c r="G4" s="28"/>
      <c r="H4" s="28"/>
      <c r="I4" s="28"/>
      <c r="J4" s="28"/>
      <c r="K4" s="28"/>
      <c r="L4" s="28"/>
      <c r="M4" s="28"/>
      <c r="N4" s="28"/>
    </row>
    <row r="5" spans="1:14" ht="15.5" x14ac:dyDescent="0.35">
      <c r="A5" s="28"/>
      <c r="B5" s="31" t="s">
        <v>213</v>
      </c>
      <c r="C5" s="32" t="s">
        <v>214</v>
      </c>
      <c r="D5" s="28"/>
      <c r="E5" s="28"/>
      <c r="F5" s="28"/>
      <c r="G5" s="28"/>
      <c r="H5" s="28"/>
      <c r="I5" s="28"/>
      <c r="J5" s="28"/>
      <c r="K5" s="28"/>
      <c r="L5" s="28"/>
      <c r="M5" s="28"/>
      <c r="N5" s="28"/>
    </row>
    <row r="6" spans="1:14" ht="15.5" x14ac:dyDescent="0.35">
      <c r="A6" s="28"/>
      <c r="B6" s="31" t="s">
        <v>215</v>
      </c>
      <c r="C6" s="32" t="s">
        <v>216</v>
      </c>
      <c r="D6" s="28"/>
      <c r="E6" s="28"/>
      <c r="F6" s="28"/>
      <c r="G6" s="28"/>
      <c r="H6" s="28"/>
      <c r="I6" s="28"/>
      <c r="J6" s="28"/>
      <c r="K6" s="28"/>
      <c r="L6" s="28"/>
      <c r="M6" s="28"/>
      <c r="N6" s="28"/>
    </row>
    <row r="7" spans="1:14" ht="15.5" x14ac:dyDescent="0.35">
      <c r="A7" s="28"/>
      <c r="B7" s="31" t="s">
        <v>217</v>
      </c>
      <c r="C7" s="32" t="s">
        <v>218</v>
      </c>
      <c r="D7" s="28"/>
      <c r="E7" s="28"/>
      <c r="F7" s="28"/>
      <c r="G7" s="28"/>
      <c r="H7" s="28"/>
      <c r="I7" s="28"/>
      <c r="J7" s="28"/>
      <c r="K7" s="28"/>
      <c r="L7" s="28"/>
      <c r="M7" s="28"/>
      <c r="N7" s="28"/>
    </row>
    <row r="8" spans="1:14" ht="15.5" x14ac:dyDescent="0.35">
      <c r="A8" s="28"/>
      <c r="B8" s="31" t="s">
        <v>219</v>
      </c>
      <c r="C8" s="32" t="s">
        <v>220</v>
      </c>
      <c r="D8" s="28"/>
      <c r="E8" s="28"/>
      <c r="F8" s="28"/>
      <c r="G8" s="28"/>
      <c r="H8" s="28"/>
      <c r="I8" s="28"/>
      <c r="J8" s="28"/>
      <c r="K8" s="28"/>
      <c r="L8" s="28"/>
      <c r="M8" s="28"/>
      <c r="N8" s="28"/>
    </row>
    <row r="9" spans="1:14" ht="15.5" x14ac:dyDescent="0.35">
      <c r="A9" s="28"/>
      <c r="B9" s="31" t="s">
        <v>221</v>
      </c>
      <c r="C9" s="32" t="s">
        <v>222</v>
      </c>
      <c r="D9" s="28"/>
      <c r="E9" s="28"/>
      <c r="F9" s="28"/>
      <c r="G9" s="28"/>
      <c r="H9" s="28"/>
      <c r="I9" s="28"/>
      <c r="J9" s="28"/>
      <c r="K9" s="28"/>
      <c r="L9" s="28"/>
      <c r="M9" s="28"/>
      <c r="N9" s="28"/>
    </row>
    <row r="10" spans="1:14" ht="15.5" x14ac:dyDescent="0.35">
      <c r="A10" s="28"/>
      <c r="B10" s="31" t="s">
        <v>223</v>
      </c>
      <c r="C10" s="32" t="s">
        <v>224</v>
      </c>
      <c r="D10" s="28"/>
      <c r="E10" s="28"/>
      <c r="F10" s="28"/>
      <c r="G10" s="28"/>
      <c r="H10" s="28"/>
      <c r="I10" s="28"/>
      <c r="J10" s="28"/>
      <c r="K10" s="28"/>
      <c r="L10" s="28"/>
      <c r="M10" s="28"/>
      <c r="N10" s="28"/>
    </row>
    <row r="11" spans="1:14" ht="15.5" x14ac:dyDescent="0.35">
      <c r="A11" s="28"/>
      <c r="B11" s="31" t="s">
        <v>225</v>
      </c>
      <c r="C11" s="32" t="s">
        <v>226</v>
      </c>
      <c r="D11" s="28"/>
      <c r="E11" s="28"/>
      <c r="F11" s="28"/>
      <c r="G11" s="28"/>
      <c r="H11" s="28"/>
      <c r="I11" s="28"/>
      <c r="J11" s="28"/>
      <c r="K11" s="28"/>
      <c r="L11" s="28"/>
      <c r="M11" s="28"/>
      <c r="N11" s="28"/>
    </row>
    <row r="12" spans="1:14" ht="15.5" x14ac:dyDescent="0.35">
      <c r="A12" s="28"/>
      <c r="B12" s="51" t="s">
        <v>227</v>
      </c>
      <c r="C12" s="32" t="s">
        <v>228</v>
      </c>
      <c r="D12" s="28"/>
      <c r="E12" s="28"/>
      <c r="F12" s="28"/>
      <c r="G12" s="28"/>
      <c r="H12" s="28"/>
      <c r="I12" s="28"/>
      <c r="J12" s="28"/>
      <c r="K12" s="28"/>
      <c r="L12" s="28"/>
      <c r="M12" s="28"/>
      <c r="N12" s="28"/>
    </row>
    <row r="13" spans="1:14" ht="15.5" x14ac:dyDescent="0.35">
      <c r="A13" s="28"/>
      <c r="B13" s="51" t="s">
        <v>229</v>
      </c>
      <c r="C13" s="32" t="s">
        <v>230</v>
      </c>
      <c r="D13" s="28"/>
      <c r="E13" s="28"/>
      <c r="F13" s="28"/>
      <c r="G13" s="28"/>
      <c r="H13" s="28"/>
      <c r="I13" s="28"/>
      <c r="J13" s="28"/>
      <c r="K13" s="28"/>
      <c r="L13" s="28"/>
      <c r="M13" s="28"/>
      <c r="N13" s="28"/>
    </row>
    <row r="14" spans="1:14" ht="15.5" x14ac:dyDescent="0.35">
      <c r="A14" s="28"/>
      <c r="B14" s="51" t="s">
        <v>231</v>
      </c>
      <c r="C14" s="32" t="s">
        <v>232</v>
      </c>
      <c r="D14" s="28"/>
      <c r="E14" s="28"/>
      <c r="F14" s="28"/>
      <c r="G14" s="28"/>
      <c r="H14" s="28"/>
      <c r="I14" s="28"/>
      <c r="J14" s="28"/>
      <c r="K14" s="28"/>
      <c r="L14" s="28"/>
      <c r="M14" s="28"/>
      <c r="N14" s="28"/>
    </row>
    <row r="15" spans="1:14" ht="15.5" x14ac:dyDescent="0.35">
      <c r="A15" s="28"/>
      <c r="B15" s="51" t="s">
        <v>233</v>
      </c>
      <c r="C15" s="32" t="s">
        <v>234</v>
      </c>
      <c r="D15" s="28"/>
      <c r="E15" s="28"/>
      <c r="F15" s="28"/>
      <c r="G15" s="28"/>
      <c r="H15" s="28"/>
      <c r="I15" s="28"/>
      <c r="J15" s="28"/>
      <c r="K15" s="28"/>
      <c r="L15" s="28"/>
      <c r="M15" s="28"/>
      <c r="N15" s="28"/>
    </row>
    <row r="16" spans="1:14" ht="15.5" x14ac:dyDescent="0.35">
      <c r="A16" s="28"/>
      <c r="B16" s="51" t="s">
        <v>235</v>
      </c>
      <c r="C16" s="32" t="s">
        <v>236</v>
      </c>
      <c r="D16" s="28"/>
      <c r="E16" s="28"/>
      <c r="F16" s="28"/>
      <c r="G16" s="28"/>
      <c r="H16" s="28"/>
      <c r="I16" s="28"/>
      <c r="J16" s="28"/>
      <c r="K16" s="28"/>
      <c r="L16" s="28"/>
      <c r="M16" s="28"/>
      <c r="N16" s="28"/>
    </row>
    <row r="17" spans="1:14" ht="15.5" x14ac:dyDescent="0.35">
      <c r="A17" s="28"/>
      <c r="B17" s="31"/>
      <c r="C17" s="32"/>
      <c r="D17" s="28"/>
      <c r="E17" s="28"/>
      <c r="F17" s="28"/>
      <c r="G17" s="28"/>
      <c r="H17" s="28"/>
      <c r="I17" s="28"/>
      <c r="J17" s="28"/>
      <c r="K17" s="28"/>
      <c r="L17" s="28"/>
      <c r="M17" s="28"/>
      <c r="N17" s="28"/>
    </row>
    <row r="18" spans="1:14" ht="15.5" x14ac:dyDescent="0.35">
      <c r="A18" s="28"/>
      <c r="B18" s="31">
        <v>1</v>
      </c>
      <c r="C18" s="32" t="s">
        <v>237</v>
      </c>
      <c r="D18" s="28"/>
      <c r="E18" s="28"/>
      <c r="F18" s="28"/>
      <c r="G18" s="28"/>
      <c r="H18" s="28"/>
      <c r="I18" s="28"/>
      <c r="J18" s="28"/>
      <c r="K18" s="28"/>
      <c r="L18" s="28"/>
      <c r="M18" s="28"/>
      <c r="N18" s="28"/>
    </row>
    <row r="19" spans="1:14" ht="15.5" x14ac:dyDescent="0.35">
      <c r="A19" s="28"/>
      <c r="B19" s="31">
        <v>2</v>
      </c>
      <c r="C19" s="32" t="s">
        <v>238</v>
      </c>
      <c r="D19" s="28"/>
      <c r="E19" s="28"/>
      <c r="F19" s="28"/>
      <c r="G19" s="28"/>
      <c r="H19" s="28"/>
      <c r="I19" s="28"/>
      <c r="J19" s="28"/>
      <c r="K19" s="28"/>
      <c r="L19" s="28"/>
      <c r="M19" s="28"/>
      <c r="N19" s="28"/>
    </row>
    <row r="20" spans="1:14" ht="15.5" x14ac:dyDescent="0.35">
      <c r="A20" s="28"/>
      <c r="B20" s="31">
        <v>3</v>
      </c>
      <c r="C20" s="32" t="s">
        <v>239</v>
      </c>
      <c r="D20" s="28"/>
      <c r="E20" s="28"/>
      <c r="F20" s="28"/>
      <c r="G20" s="28"/>
      <c r="H20" s="28"/>
      <c r="I20" s="28"/>
      <c r="J20" s="28"/>
      <c r="K20" s="28"/>
      <c r="L20" s="28"/>
      <c r="M20" s="28"/>
      <c r="N20" s="28"/>
    </row>
    <row r="21" spans="1:14" ht="15.5" x14ac:dyDescent="0.35">
      <c r="A21" s="28"/>
      <c r="B21" s="31">
        <v>4</v>
      </c>
      <c r="C21" s="32" t="s">
        <v>240</v>
      </c>
      <c r="D21" s="28"/>
      <c r="E21" s="28"/>
      <c r="F21" s="28"/>
      <c r="G21" s="28"/>
      <c r="H21" s="28"/>
      <c r="I21" s="28"/>
      <c r="J21" s="28"/>
      <c r="K21" s="28"/>
      <c r="L21" s="28"/>
      <c r="M21" s="28"/>
      <c r="N21" s="28"/>
    </row>
    <row r="22" spans="1:14" ht="15.5" x14ac:dyDescent="0.35">
      <c r="A22" s="28"/>
      <c r="B22" s="31">
        <v>5</v>
      </c>
      <c r="C22" s="32" t="s">
        <v>241</v>
      </c>
      <c r="D22" s="28"/>
      <c r="E22" s="28"/>
      <c r="F22" s="28"/>
      <c r="G22" s="28"/>
      <c r="H22" s="28"/>
      <c r="I22" s="28"/>
      <c r="J22" s="28"/>
      <c r="K22" s="28"/>
      <c r="L22" s="28"/>
      <c r="M22" s="28"/>
      <c r="N22" s="28"/>
    </row>
    <row r="23" spans="1:14" ht="15.5" x14ac:dyDescent="0.35">
      <c r="A23" s="28"/>
      <c r="B23" s="31">
        <v>6</v>
      </c>
      <c r="C23" s="32" t="s">
        <v>242</v>
      </c>
      <c r="D23" s="28"/>
      <c r="E23" s="28"/>
      <c r="F23" s="28"/>
      <c r="G23" s="28"/>
      <c r="H23" s="28"/>
      <c r="I23" s="28"/>
      <c r="J23" s="28"/>
      <c r="K23" s="28"/>
      <c r="L23" s="28"/>
      <c r="M23" s="28"/>
      <c r="N23" s="28"/>
    </row>
    <row r="24" spans="1:14" ht="15.5" x14ac:dyDescent="0.35">
      <c r="A24" s="28"/>
      <c r="B24" s="31">
        <v>7</v>
      </c>
      <c r="C24" s="32" t="s">
        <v>243</v>
      </c>
      <c r="D24" s="28"/>
      <c r="E24" s="28"/>
      <c r="F24" s="28"/>
      <c r="G24" s="28"/>
      <c r="H24" s="28"/>
      <c r="I24" s="28"/>
      <c r="J24" s="28"/>
      <c r="K24" s="28"/>
      <c r="L24" s="28"/>
      <c r="M24" s="28"/>
      <c r="N24" s="28"/>
    </row>
    <row r="25" spans="1:14" ht="15.5" x14ac:dyDescent="0.35">
      <c r="A25" s="28"/>
      <c r="B25" s="31">
        <v>8</v>
      </c>
      <c r="C25" s="32" t="s">
        <v>241</v>
      </c>
      <c r="D25" s="28"/>
      <c r="E25" s="28"/>
      <c r="F25" s="28"/>
      <c r="G25" s="28"/>
      <c r="H25" s="28"/>
      <c r="I25" s="28"/>
      <c r="J25" s="28"/>
      <c r="K25" s="28"/>
      <c r="L25" s="28"/>
      <c r="M25" s="28"/>
      <c r="N25" s="28"/>
    </row>
    <row r="26" spans="1:14" ht="15.5" x14ac:dyDescent="0.35">
      <c r="A26" s="28"/>
      <c r="B26" s="31">
        <v>9</v>
      </c>
      <c r="C26" s="32" t="s">
        <v>244</v>
      </c>
      <c r="D26" s="28"/>
      <c r="E26" s="28"/>
      <c r="F26" s="28"/>
      <c r="G26" s="28"/>
      <c r="H26" s="28"/>
      <c r="I26" s="28"/>
      <c r="J26" s="28"/>
      <c r="K26" s="28"/>
      <c r="L26" s="28"/>
      <c r="M26" s="28"/>
      <c r="N26" s="28"/>
    </row>
    <row r="27" spans="1:14" ht="15.5" x14ac:dyDescent="0.35">
      <c r="A27" s="28"/>
      <c r="B27" s="31">
        <v>10</v>
      </c>
      <c r="C27" s="32" t="s">
        <v>241</v>
      </c>
      <c r="D27" s="28"/>
      <c r="E27" s="28"/>
      <c r="F27" s="28"/>
      <c r="G27" s="28"/>
      <c r="H27" s="28"/>
      <c r="I27" s="28"/>
      <c r="J27" s="28"/>
      <c r="K27" s="28"/>
      <c r="L27" s="28"/>
      <c r="M27" s="28"/>
      <c r="N27" s="28"/>
    </row>
    <row r="28" spans="1:14" ht="15.5" x14ac:dyDescent="0.35">
      <c r="A28" s="28"/>
      <c r="B28" s="31">
        <v>11</v>
      </c>
      <c r="C28" s="32" t="s">
        <v>245</v>
      </c>
      <c r="D28" s="28"/>
      <c r="E28" s="28"/>
      <c r="F28" s="28"/>
      <c r="G28" s="28"/>
      <c r="H28" s="28"/>
      <c r="I28" s="28"/>
      <c r="J28" s="28"/>
      <c r="K28" s="28"/>
      <c r="L28" s="28"/>
      <c r="M28" s="28"/>
      <c r="N28" s="28"/>
    </row>
    <row r="29" spans="1:14" ht="15.5" x14ac:dyDescent="0.35">
      <c r="A29" s="28"/>
      <c r="B29" s="31">
        <v>12</v>
      </c>
      <c r="C29" s="32" t="s">
        <v>246</v>
      </c>
      <c r="D29" s="28"/>
      <c r="E29" s="28"/>
      <c r="F29" s="28"/>
      <c r="G29" s="28"/>
      <c r="H29" s="28"/>
      <c r="I29" s="28"/>
      <c r="J29" s="28"/>
      <c r="K29" s="28"/>
      <c r="L29" s="28"/>
      <c r="M29" s="28"/>
      <c r="N29" s="28"/>
    </row>
    <row r="30" spans="1:14" ht="15.5" x14ac:dyDescent="0.35">
      <c r="A30" s="28"/>
      <c r="B30" s="31">
        <v>13</v>
      </c>
      <c r="C30" s="32" t="s">
        <v>247</v>
      </c>
      <c r="D30" s="28"/>
      <c r="E30" s="28"/>
      <c r="F30" s="28"/>
      <c r="G30" s="28"/>
      <c r="H30" s="28"/>
      <c r="I30" s="28"/>
      <c r="J30" s="28"/>
      <c r="K30" s="28"/>
      <c r="L30" s="28"/>
      <c r="M30" s="28"/>
      <c r="N30" s="28"/>
    </row>
    <row r="31" spans="1:14" ht="15.5" x14ac:dyDescent="0.35">
      <c r="A31" s="28"/>
      <c r="B31" s="31">
        <v>14</v>
      </c>
      <c r="C31" s="32" t="s">
        <v>248</v>
      </c>
      <c r="D31" s="28"/>
      <c r="E31" s="28"/>
      <c r="F31" s="28"/>
      <c r="G31" s="28"/>
      <c r="H31" s="28"/>
      <c r="I31" s="28"/>
      <c r="J31" s="28"/>
      <c r="K31" s="28"/>
      <c r="L31" s="28"/>
      <c r="M31" s="28"/>
      <c r="N31" s="28"/>
    </row>
    <row r="32" spans="1:14" ht="15.5" x14ac:dyDescent="0.35">
      <c r="A32" s="28"/>
      <c r="B32" s="31">
        <v>15</v>
      </c>
      <c r="C32" s="32" t="s">
        <v>249</v>
      </c>
      <c r="D32" s="28"/>
      <c r="E32" s="28"/>
      <c r="F32" s="28"/>
      <c r="G32" s="28"/>
      <c r="H32" s="28"/>
      <c r="I32" s="28"/>
      <c r="J32" s="28"/>
      <c r="K32" s="28"/>
      <c r="L32" s="28"/>
      <c r="M32" s="28"/>
      <c r="N32" s="28"/>
    </row>
    <row r="33" spans="1:14" ht="15.5" x14ac:dyDescent="0.35">
      <c r="A33" s="28"/>
      <c r="B33" s="31">
        <v>16</v>
      </c>
      <c r="C33" s="32" t="s">
        <v>61</v>
      </c>
      <c r="D33" s="28"/>
      <c r="E33" s="28"/>
      <c r="F33" s="28"/>
      <c r="G33" s="28"/>
      <c r="H33" s="28"/>
      <c r="I33" s="28"/>
      <c r="J33" s="28"/>
      <c r="K33" s="28"/>
      <c r="L33" s="28"/>
      <c r="M33" s="28"/>
      <c r="N33" s="28"/>
    </row>
    <row r="34" spans="1:14" ht="15.5" x14ac:dyDescent="0.35">
      <c r="A34" s="28"/>
      <c r="B34" s="51">
        <v>17</v>
      </c>
      <c r="C34" s="32" t="s">
        <v>250</v>
      </c>
      <c r="D34" s="28"/>
      <c r="E34" s="28"/>
      <c r="F34" s="28"/>
      <c r="G34" s="28"/>
      <c r="H34" s="28"/>
      <c r="I34" s="28"/>
      <c r="J34" s="28"/>
      <c r="K34" s="28"/>
      <c r="L34" s="28"/>
      <c r="M34" s="28"/>
      <c r="N34" s="28"/>
    </row>
    <row r="35" spans="1:14" ht="15.5" x14ac:dyDescent="0.35">
      <c r="A35" s="28"/>
      <c r="B35" s="51">
        <v>18</v>
      </c>
      <c r="C35" s="52" t="s">
        <v>251</v>
      </c>
      <c r="D35" s="28"/>
      <c r="E35" s="28"/>
      <c r="F35" s="28"/>
      <c r="G35" s="28"/>
      <c r="H35" s="28"/>
      <c r="I35" s="28"/>
      <c r="J35" s="28"/>
      <c r="K35" s="28"/>
      <c r="L35" s="28"/>
      <c r="M35" s="28"/>
      <c r="N35" s="28"/>
    </row>
    <row r="36" spans="1:14" ht="15.5" x14ac:dyDescent="0.35">
      <c r="A36" s="28"/>
      <c r="B36" s="51">
        <v>19</v>
      </c>
      <c r="C36" s="52" t="s">
        <v>252</v>
      </c>
      <c r="D36" s="28"/>
      <c r="E36" s="28"/>
      <c r="F36" s="28"/>
      <c r="G36" s="28"/>
      <c r="H36" s="28"/>
      <c r="I36" s="28"/>
      <c r="J36" s="28"/>
      <c r="K36" s="28"/>
      <c r="L36" s="28"/>
      <c r="M36" s="28"/>
      <c r="N36" s="28"/>
    </row>
    <row r="37" spans="1:14" ht="15.5" x14ac:dyDescent="0.35">
      <c r="A37" s="28"/>
      <c r="B37" s="51">
        <v>20</v>
      </c>
      <c r="C37" s="52" t="s">
        <v>253</v>
      </c>
      <c r="D37" s="28"/>
      <c r="E37" s="28"/>
      <c r="F37" s="28"/>
      <c r="G37" s="28"/>
      <c r="H37" s="28"/>
      <c r="I37" s="28"/>
      <c r="J37" s="28"/>
      <c r="K37" s="28"/>
      <c r="L37" s="28"/>
      <c r="M37" s="28"/>
      <c r="N37" s="28"/>
    </row>
    <row r="38" spans="1:14" ht="15.5" x14ac:dyDescent="0.35">
      <c r="A38" s="28"/>
      <c r="B38" s="56">
        <v>21</v>
      </c>
      <c r="C38" s="52" t="s">
        <v>117</v>
      </c>
      <c r="D38" s="57"/>
      <c r="E38" s="57"/>
      <c r="F38" s="57"/>
      <c r="G38" s="57"/>
      <c r="H38" s="57"/>
      <c r="I38" s="28"/>
      <c r="J38" s="28"/>
      <c r="K38" s="28"/>
      <c r="L38" s="28"/>
      <c r="M38" s="28"/>
      <c r="N38" s="28"/>
    </row>
    <row r="39" spans="1:14" ht="15.5" x14ac:dyDescent="0.35">
      <c r="A39" s="28"/>
      <c r="B39" s="56">
        <v>22</v>
      </c>
      <c r="C39" s="52" t="s">
        <v>24</v>
      </c>
      <c r="D39" s="57"/>
      <c r="E39" s="57"/>
      <c r="F39" s="57"/>
      <c r="G39" s="57"/>
      <c r="H39" s="57"/>
      <c r="I39" s="28"/>
      <c r="J39" s="28"/>
      <c r="K39" s="28"/>
      <c r="L39" s="28"/>
      <c r="M39" s="28"/>
      <c r="N39" s="28"/>
    </row>
    <row r="40" spans="1:14" ht="15.5" x14ac:dyDescent="0.35">
      <c r="A40" s="28"/>
      <c r="B40" s="56">
        <v>23</v>
      </c>
      <c r="C40" s="52" t="s">
        <v>254</v>
      </c>
      <c r="D40" s="53"/>
      <c r="E40" s="53"/>
      <c r="F40" s="53"/>
      <c r="G40" s="53"/>
      <c r="H40" s="53"/>
      <c r="I40" s="28"/>
      <c r="J40" s="28"/>
      <c r="K40" s="28"/>
      <c r="L40" s="28"/>
      <c r="M40" s="28"/>
      <c r="N40" s="28"/>
    </row>
    <row r="41" spans="1:14" ht="15.5" x14ac:dyDescent="0.35">
      <c r="B41" s="56">
        <v>24</v>
      </c>
      <c r="C41" s="52" t="s">
        <v>255</v>
      </c>
      <c r="D41" s="53"/>
      <c r="E41" s="53"/>
      <c r="F41" s="53"/>
      <c r="G41" s="53"/>
      <c r="H41" s="53"/>
      <c r="I41" s="53"/>
      <c r="J41" s="53"/>
      <c r="K41" s="53"/>
      <c r="L41" s="53"/>
      <c r="M41" s="53"/>
    </row>
    <row r="42" spans="1:14" ht="15.5" x14ac:dyDescent="0.35">
      <c r="A42" s="28"/>
      <c r="B42" s="56">
        <v>25</v>
      </c>
      <c r="C42" s="32" t="s">
        <v>202</v>
      </c>
      <c r="D42" s="28"/>
      <c r="E42" s="28"/>
      <c r="F42" s="28"/>
      <c r="G42" s="28"/>
      <c r="H42" s="28"/>
      <c r="I42" s="28"/>
      <c r="J42" s="28"/>
      <c r="K42" s="28"/>
      <c r="L42" s="28"/>
      <c r="M42" s="28"/>
      <c r="N42" s="28"/>
    </row>
    <row r="43" spans="1:14" ht="15.5" x14ac:dyDescent="0.35">
      <c r="B43" s="56">
        <v>26</v>
      </c>
      <c r="C43" s="32" t="s">
        <v>256</v>
      </c>
      <c r="D43" s="28"/>
      <c r="E43" s="28"/>
      <c r="F43" s="28"/>
      <c r="G43" s="28"/>
      <c r="H43" s="28"/>
      <c r="I43" s="28"/>
      <c r="J43" s="28"/>
      <c r="K43" s="28"/>
      <c r="L43" s="28"/>
      <c r="M43" s="28"/>
    </row>
    <row r="44" spans="1:14" ht="15.5" x14ac:dyDescent="0.35">
      <c r="B44" s="56">
        <v>27</v>
      </c>
      <c r="C44" s="32" t="s">
        <v>257</v>
      </c>
      <c r="D44" s="28"/>
      <c r="E44" s="28"/>
      <c r="F44" s="28"/>
      <c r="G44" s="28"/>
      <c r="H44" s="28"/>
      <c r="I44" s="28"/>
      <c r="J44" s="28"/>
      <c r="K44" s="28"/>
      <c r="L44" s="28"/>
      <c r="M44" s="28"/>
    </row>
    <row r="45" spans="1:14" ht="15.5" x14ac:dyDescent="0.35">
      <c r="B45" s="56">
        <v>28</v>
      </c>
      <c r="C45" s="32" t="s">
        <v>258</v>
      </c>
    </row>
    <row r="46" spans="1:14" ht="15.5" x14ac:dyDescent="0.35">
      <c r="B46" s="56">
        <v>29</v>
      </c>
      <c r="C46" s="32" t="s">
        <v>259</v>
      </c>
      <c r="D46" s="53"/>
      <c r="E46" s="28"/>
      <c r="F46" s="28"/>
      <c r="G46" s="28"/>
      <c r="H46" s="28"/>
      <c r="I46" s="28"/>
      <c r="J46" s="28"/>
      <c r="K46" s="28"/>
      <c r="L46" s="28"/>
      <c r="M46" s="28"/>
    </row>
    <row r="47" spans="1:14" ht="15.5" x14ac:dyDescent="0.35">
      <c r="B47" s="56">
        <v>30</v>
      </c>
      <c r="C47" s="32" t="s">
        <v>260</v>
      </c>
      <c r="D47" s="53"/>
      <c r="E47" s="28"/>
      <c r="F47" s="28"/>
      <c r="G47" s="28"/>
      <c r="H47" s="28"/>
      <c r="I47" s="28"/>
      <c r="J47" s="28"/>
      <c r="K47" s="28"/>
      <c r="L47" s="28"/>
      <c r="M47" s="28"/>
    </row>
    <row r="48" spans="1:14" ht="15.5" x14ac:dyDescent="0.35">
      <c r="B48" s="56">
        <v>31</v>
      </c>
      <c r="C48" s="32" t="s">
        <v>261</v>
      </c>
      <c r="D48" s="28"/>
      <c r="E48" s="28"/>
      <c r="F48" s="28"/>
      <c r="G48" s="28"/>
      <c r="H48" s="28"/>
      <c r="I48" s="28"/>
      <c r="J48" s="28"/>
      <c r="K48" s="28"/>
      <c r="L48" s="28"/>
      <c r="M48" s="28"/>
    </row>
    <row r="49" spans="2:13" ht="15.5" x14ac:dyDescent="0.35">
      <c r="B49" s="56">
        <v>32</v>
      </c>
      <c r="C49" s="32" t="s">
        <v>262</v>
      </c>
      <c r="D49" s="28"/>
      <c r="E49" s="28"/>
      <c r="F49" s="28"/>
      <c r="G49" s="28"/>
      <c r="H49" s="28"/>
      <c r="I49" s="28"/>
      <c r="J49" s="28"/>
      <c r="K49" s="28"/>
      <c r="L49" s="28"/>
      <c r="M49" s="28"/>
    </row>
    <row r="50" spans="2:13" ht="15.5" x14ac:dyDescent="0.35">
      <c r="B50" s="56">
        <v>33</v>
      </c>
      <c r="C50" s="32" t="s">
        <v>263</v>
      </c>
      <c r="D50" s="28"/>
      <c r="E50" s="28"/>
      <c r="F50" s="28"/>
      <c r="G50" s="28"/>
      <c r="H50" s="28"/>
      <c r="I50" s="28"/>
      <c r="J50" s="28"/>
      <c r="K50" s="28"/>
      <c r="L50" s="28"/>
      <c r="M50" s="28"/>
    </row>
    <row r="51" spans="2:13" ht="15.5" x14ac:dyDescent="0.35">
      <c r="B51" s="56">
        <v>34</v>
      </c>
      <c r="C51" s="32" t="s">
        <v>264</v>
      </c>
      <c r="D51" s="28"/>
      <c r="E51" s="28"/>
      <c r="F51" s="28"/>
      <c r="G51" s="28"/>
      <c r="H51" s="28"/>
      <c r="I51" s="28"/>
      <c r="J51" s="28"/>
      <c r="K51" s="28"/>
      <c r="L51" s="28"/>
      <c r="M51" s="28"/>
    </row>
    <row r="52" spans="2:13" ht="15.5" x14ac:dyDescent="0.35">
      <c r="B52" s="56">
        <v>35</v>
      </c>
      <c r="C52" s="32" t="s">
        <v>265</v>
      </c>
      <c r="D52" s="28"/>
      <c r="E52" s="28"/>
      <c r="F52" s="28"/>
      <c r="G52" s="28"/>
      <c r="H52" s="28"/>
      <c r="I52" s="28"/>
      <c r="J52" s="28"/>
      <c r="K52" s="28"/>
      <c r="L52" s="28"/>
      <c r="M52" s="28"/>
    </row>
    <row r="53" spans="2:13" ht="15.5" x14ac:dyDescent="0.35">
      <c r="B53" s="56">
        <v>36</v>
      </c>
      <c r="C53" s="32" t="s">
        <v>317</v>
      </c>
      <c r="D53" s="53"/>
      <c r="E53" s="53"/>
      <c r="F53" s="53"/>
      <c r="G53" s="53"/>
      <c r="H53" s="53"/>
      <c r="I53" s="53"/>
      <c r="J53" s="53"/>
      <c r="K53" s="53"/>
      <c r="L53" s="53"/>
      <c r="M53" s="53"/>
    </row>
    <row r="54" spans="2:13" ht="15.5" x14ac:dyDescent="0.35">
      <c r="B54" s="56">
        <v>37</v>
      </c>
      <c r="C54" s="32" t="s">
        <v>318</v>
      </c>
      <c r="D54" s="53"/>
      <c r="E54" s="53"/>
      <c r="F54" s="53"/>
      <c r="G54" s="53"/>
      <c r="H54" s="53"/>
      <c r="I54" s="53"/>
      <c r="J54" s="53"/>
      <c r="K54" s="53"/>
      <c r="L54" s="53"/>
      <c r="M54" s="53"/>
    </row>
    <row r="55" spans="2:13" ht="15.5" x14ac:dyDescent="0.35">
      <c r="B55" s="82">
        <v>38</v>
      </c>
      <c r="C55" s="83" t="s">
        <v>340</v>
      </c>
      <c r="D55" s="28"/>
      <c r="E55" s="28"/>
      <c r="F55" s="28"/>
      <c r="G55" s="28"/>
      <c r="H55" s="28"/>
      <c r="I55" s="28"/>
      <c r="J55" s="28"/>
      <c r="K55" s="28"/>
      <c r="L55" s="28"/>
      <c r="M55" s="28"/>
    </row>
  </sheetData>
  <hyperlinks>
    <hyperlink ref="C24" r:id="rId1" xr:uid="{B54D0096-151E-4C66-951A-0109DDA643C3}"/>
    <hyperlink ref="C23" r:id="rId2" xr:uid="{845B05B0-DA9D-487A-8267-199069601C33}"/>
    <hyperlink ref="C22" r:id="rId3" xr:uid="{000947B5-6504-42BF-BFA3-0EABA9607015}"/>
    <hyperlink ref="C21" r:id="rId4" xr:uid="{8F936360-9B8A-4C37-A749-C4188BA072F5}"/>
    <hyperlink ref="C20" r:id="rId5" xr:uid="{CFED564B-DC99-47B0-8A17-EC244CF505BB}"/>
    <hyperlink ref="C19" r:id="rId6" xr:uid="{EE5FDB42-A43F-4B9E-9460-C17BFCF21A6E}"/>
    <hyperlink ref="C18" r:id="rId7" xr:uid="{09F7259C-42D3-4B7D-935F-D4B4151736D5}"/>
    <hyperlink ref="C25" r:id="rId8" xr:uid="{1D8C54CB-57CA-47FB-A9CB-66826BD4DF37}"/>
    <hyperlink ref="C26" r:id="rId9" display="AUC Project Update Filed" xr:uid="{10810E04-F944-47EA-AFE4-43A92DDB1DC5}"/>
    <hyperlink ref="C27" r:id="rId10" xr:uid="{53530F4B-3CCF-4DA1-90C8-3D12BDED8C98}"/>
    <hyperlink ref="C28" r:id="rId11" xr:uid="{B4A6CAD8-5F98-4542-A091-FD3140C9C729}"/>
    <hyperlink ref="C29" r:id="rId12" display="NGTL West Path Delivery 2023 CER" xr:uid="{49965356-BD4D-4D24-A8B3-51ECDE0DB7BF}"/>
    <hyperlink ref="C6" r:id="rId13" xr:uid="{527C2CB4-5141-420F-90D7-89AD725D4420}"/>
    <hyperlink ref="C7" r:id="rId14" xr:uid="{23E916BE-25B7-4C79-88D9-D4825AE18AC8}"/>
    <hyperlink ref="C5" r:id="rId15" xr:uid="{E47E9D65-E44F-4A3B-B4D6-097B9685B1B3}"/>
    <hyperlink ref="C8" r:id="rId16" xr:uid="{DDD6D15D-B2F7-495A-9BE7-A5AED4D295DC}"/>
    <hyperlink ref="C10" r:id="rId17" xr:uid="{8ECE7CF0-ABB4-4C67-BB1B-A3BB2C516DEA}"/>
    <hyperlink ref="C9" r:id="rId18" xr:uid="{A131DAAB-9C96-42BD-AD3C-82A34DEB54EB}"/>
    <hyperlink ref="C11" r:id="rId19" xr:uid="{6E644411-68F1-40C5-BC96-BD5711748534}"/>
    <hyperlink ref="C30" r:id="rId20" xr:uid="{4270AA7B-EAB7-409D-A008-BBB94BF847DE}"/>
    <hyperlink ref="C31" r:id="rId21" xr:uid="{985E7B81-6E5D-4404-8594-6B1BE0835608}"/>
    <hyperlink ref="C32" r:id="rId22" xr:uid="{E4D9EAFF-3266-4188-965F-3B05E213498D}"/>
    <hyperlink ref="C33" r:id="rId23" xr:uid="{EB574BB5-D15A-437E-BD9D-B6D1F8855DB6}"/>
    <hyperlink ref="C34" r:id="rId24" xr:uid="{2145C360-F053-485E-859E-15047F69F07E}"/>
    <hyperlink ref="C35" r:id="rId25" xr:uid="{5B2F4D28-A5A9-403F-9596-3D75175B1756}"/>
    <hyperlink ref="C12" r:id="rId26" xr:uid="{B642F7B5-1C4E-4B8A-AB55-FAFC0A7BB818}"/>
    <hyperlink ref="C36" r:id="rId27" xr:uid="{8C3A8003-E749-446B-9E4C-1E49AB98330A}"/>
    <hyperlink ref="C13" r:id="rId28" xr:uid="{A0C988AF-9A6C-4C49-89A8-DB8C591C52EA}"/>
    <hyperlink ref="C37" r:id="rId29" xr:uid="{90CFC487-0753-438E-96E3-922E5B342B59}"/>
    <hyperlink ref="C38" r:id="rId30" xr:uid="{7406100B-71BE-42C6-89CD-6BB6389F0DBD}"/>
    <hyperlink ref="C39" r:id="rId31" display="2021 Meter Stations and Laterals Abandonment Program" xr:uid="{C5D067CB-0BC7-4E66-A016-0EF8A61484F1}"/>
    <hyperlink ref="C40" r:id="rId32" xr:uid="{CE2DF4FD-18AC-41D5-846F-AB9530FA3413}"/>
    <hyperlink ref="C41" r:id="rId33" xr:uid="{CD395273-B8EB-4C12-B1F9-8009C9866D53}"/>
    <hyperlink ref="C14" r:id="rId34" xr:uid="{CC27A9E4-B697-4F3B-BB9F-E87B10AC1B7F}"/>
    <hyperlink ref="C42" r:id="rId35" xr:uid="{0B0F0EEA-1781-4D26-83A7-8091A2BF6420}"/>
    <hyperlink ref="C43" r:id="rId36" xr:uid="{F1808A7A-2B55-4F4C-BE4C-DD63E7038103}"/>
    <hyperlink ref="C44" r:id="rId37" xr:uid="{A00CEDB0-6425-4F43-B057-345A7EEB894C}"/>
    <hyperlink ref="C45" r:id="rId38" xr:uid="{8A18649A-ABD7-45F5-AC8C-94672B045FAB}"/>
    <hyperlink ref="C46" r:id="rId39" xr:uid="{253ED830-30C5-4D33-9882-18AA3FC92293}"/>
    <hyperlink ref="C47" r:id="rId40" xr:uid="{94F4CC19-7829-4855-ABD5-7A81315B8797}"/>
    <hyperlink ref="C48" r:id="rId41" xr:uid="{396F4103-995A-47C2-96BF-79920367D68D}"/>
    <hyperlink ref="C49" r:id="rId42" xr:uid="{F80EAF07-A611-41FA-9DC1-D585C88B086A}"/>
    <hyperlink ref="C50" r:id="rId43" xr:uid="{06B18ACC-1E10-48F3-BFE3-63E61AA3D97B}"/>
    <hyperlink ref="C15" r:id="rId44" xr:uid="{1D528F0E-1AD1-43B8-BCD4-E4D228D2E27B}"/>
    <hyperlink ref="C51" r:id="rId45" xr:uid="{847CD8CF-D927-4092-A896-10F9D3057472}"/>
    <hyperlink ref="C52" r:id="rId46" xr:uid="{C214DB02-20F9-4FB0-B1DC-459D0DC7F788}"/>
    <hyperlink ref="C16" r:id="rId47" xr:uid="{E37908C1-F03A-42B8-A672-CA6445B2D86D}"/>
    <hyperlink ref="C53" r:id="rId48" xr:uid="{FC3E9BC7-3BC0-4458-9A9C-1FA2A9A16C10}"/>
    <hyperlink ref="C54" r:id="rId49" xr:uid="{BC96AF51-F1B5-4B36-B51D-B10EEC6C7FB4}"/>
    <hyperlink ref="C55" r:id="rId50" xr:uid="{A0178814-BFDB-49EB-A46F-733EC77CE4CE}"/>
  </hyperlinks>
  <pageMargins left="0.7" right="0.7" top="0.75" bottom="0.75" header="0.3" footer="0.3"/>
  <pageSetup scale="76" orientation="portrait" horizontalDpi="90" verticalDpi="90" r:id="rId51"/>
  <headerFoot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AD313-BAA7-4B1A-BC87-59AE5C04854A}">
  <sheetPr codeName="Sheet4"/>
  <dimension ref="B1:C48"/>
  <sheetViews>
    <sheetView topLeftCell="D1" workbookViewId="0">
      <selection activeCell="B28" sqref="B28"/>
    </sheetView>
  </sheetViews>
  <sheetFormatPr defaultRowHeight="14.5" x14ac:dyDescent="0.35"/>
  <cols>
    <col min="2" max="2" width="40.54296875" bestFit="1" customWidth="1"/>
    <col min="3" max="3" width="12.54296875" customWidth="1"/>
  </cols>
  <sheetData>
    <row r="1" spans="2:3" ht="15" thickBot="1" x14ac:dyDescent="0.4"/>
    <row r="2" spans="2:3" ht="27" customHeight="1" thickBot="1" x14ac:dyDescent="0.4">
      <c r="B2" s="5" t="s">
        <v>266</v>
      </c>
      <c r="C2" s="5" t="s">
        <v>267</v>
      </c>
    </row>
    <row r="3" spans="2:3" ht="16" thickBot="1" x14ac:dyDescent="0.4">
      <c r="B3" s="6" t="s">
        <v>268</v>
      </c>
      <c r="C3" s="7" t="e">
        <f>COUNTIF('Facilities Update'!#REF!, "Abandonment")</f>
        <v>#REF!</v>
      </c>
    </row>
    <row r="4" spans="2:3" ht="16" thickBot="1" x14ac:dyDescent="0.4">
      <c r="B4" s="4" t="s">
        <v>269</v>
      </c>
      <c r="C4" s="7" t="e">
        <f>COUNTIF('Facilities Update'!#REF!, "Clearwater West Expansion")</f>
        <v>#REF!</v>
      </c>
    </row>
    <row r="5" spans="2:3" ht="16" thickBot="1" x14ac:dyDescent="0.4">
      <c r="B5" s="4" t="s">
        <v>270</v>
      </c>
      <c r="C5" s="7" t="e">
        <f>COUNTIF('Facilities Update'!#REF!, "Cogen Delivery Station")</f>
        <v>#REF!</v>
      </c>
    </row>
    <row r="6" spans="2:3" ht="16" thickBot="1" x14ac:dyDescent="0.4">
      <c r="B6" s="4" t="s">
        <v>51</v>
      </c>
      <c r="C6" s="7" t="e">
        <f>COUNTIF('Facilities Update'!#REF!, "Compressor Station")</f>
        <v>#REF!</v>
      </c>
    </row>
    <row r="7" spans="2:3" ht="16" thickBot="1" x14ac:dyDescent="0.4">
      <c r="B7" s="4" t="s">
        <v>271</v>
      </c>
      <c r="C7" s="7" t="e">
        <f>COUNTIF('Facilities Update'!#REF!, "Compressor Station Coolers")</f>
        <v>#REF!</v>
      </c>
    </row>
    <row r="8" spans="2:3" ht="16" thickBot="1" x14ac:dyDescent="0.4">
      <c r="B8" s="4" t="s">
        <v>272</v>
      </c>
      <c r="C8" s="7" t="e">
        <f>COUNTIF('Facilities Update'!#REF!, "Compressor Station Decomissioning")</f>
        <v>#REF!</v>
      </c>
    </row>
    <row r="9" spans="2:3" ht="16" thickBot="1" x14ac:dyDescent="0.4">
      <c r="B9" s="4" t="s">
        <v>273</v>
      </c>
      <c r="C9" s="7" t="e">
        <f>COUNTIF('Facilities Update'!#REF!, "Compressor Station Modifications")</f>
        <v>#REF!</v>
      </c>
    </row>
    <row r="10" spans="2:3" ht="16" thickBot="1" x14ac:dyDescent="0.4">
      <c r="B10" s="4" t="s">
        <v>274</v>
      </c>
      <c r="C10" s="7" t="e">
        <f>COUNTIF('Facilities Update'!#REF!, "Compressor Station Unit Addition")</f>
        <v>#REF!</v>
      </c>
    </row>
    <row r="11" spans="2:3" ht="16" thickBot="1" x14ac:dyDescent="0.4">
      <c r="B11" s="4" t="s">
        <v>275</v>
      </c>
      <c r="C11" s="7" t="e">
        <f>COUNTIF('Facilities Update'!#REF!, "Compressor Station Unit Addition &amp; Coolers")</f>
        <v>#REF!</v>
      </c>
    </row>
    <row r="12" spans="2:3" ht="16" thickBot="1" x14ac:dyDescent="0.4">
      <c r="B12" s="4" t="s">
        <v>276</v>
      </c>
      <c r="C12" s="7" t="e">
        <f>COUNTIF('Facilities Update'!#REF!, "Connection Piping")</f>
        <v>#REF!</v>
      </c>
    </row>
    <row r="13" spans="2:3" ht="16" thickBot="1" x14ac:dyDescent="0.4">
      <c r="B13" s="4" t="s">
        <v>277</v>
      </c>
      <c r="C13" s="7" t="e">
        <f>COUNTIF('Facilities Update'!#REF!, "Control Valve Addition")</f>
        <v>#REF!</v>
      </c>
    </row>
    <row r="14" spans="2:3" ht="16" thickBot="1" x14ac:dyDescent="0.4">
      <c r="B14" s="4" t="s">
        <v>278</v>
      </c>
      <c r="C14" s="7" t="e">
        <f>COUNTIF('Facilities Update'!#REF!, "Crossover")</f>
        <v>#REF!</v>
      </c>
    </row>
    <row r="15" spans="2:3" ht="16" thickBot="1" x14ac:dyDescent="0.4">
      <c r="B15" s="4" t="s">
        <v>112</v>
      </c>
      <c r="C15" s="7" t="e">
        <f>COUNTIF('Facilities Update'!#REF!, "Delivery Meter Station")</f>
        <v>#REF!</v>
      </c>
    </row>
    <row r="16" spans="2:3" ht="16" thickBot="1" x14ac:dyDescent="0.4">
      <c r="B16" s="4" t="s">
        <v>279</v>
      </c>
      <c r="C16" s="7" t="e">
        <f>COUNTIF('Facilities Update'!#REF!, "Edson Mainline Expansion ")</f>
        <v>#REF!</v>
      </c>
    </row>
    <row r="17" spans="2:3" ht="16" thickBot="1" x14ac:dyDescent="0.4">
      <c r="B17" s="4" t="s">
        <v>280</v>
      </c>
      <c r="C17" s="7" t="e">
        <f>COUNTIF('Facilities Update'!#REF!, "Expansion &amp; Lateral Loop")</f>
        <v>#REF!</v>
      </c>
    </row>
    <row r="18" spans="2:3" ht="16" thickBot="1" x14ac:dyDescent="0.4">
      <c r="B18" s="4" t="s">
        <v>281</v>
      </c>
      <c r="C18" s="7" t="e">
        <f>COUNTIF('Facilities Update'!#REF!, "Extraction Connections")</f>
        <v>#REF!</v>
      </c>
    </row>
    <row r="19" spans="2:3" ht="16" thickBot="1" x14ac:dyDescent="0.4">
      <c r="B19" s="4" t="s">
        <v>282</v>
      </c>
      <c r="C19" s="7" t="e">
        <f>COUNTIF('Facilities Update'!#REF!, "Forestburg")</f>
        <v>#REF!</v>
      </c>
    </row>
    <row r="20" spans="2:3" ht="16" thickBot="1" x14ac:dyDescent="0.4">
      <c r="B20" s="4" t="s">
        <v>283</v>
      </c>
      <c r="C20" s="7" t="e">
        <f>COUNTIF('Facilities Update'!#REF!, "Grande Prairie Mainline Loop")</f>
        <v>#REF!</v>
      </c>
    </row>
    <row r="21" spans="2:3" ht="16" thickBot="1" x14ac:dyDescent="0.4">
      <c r="B21" s="4" t="s">
        <v>284</v>
      </c>
      <c r="C21" s="7" t="e">
        <f>COUNTIF('Facilities Update'!#REF!, "Groundbirch Mainline Loop")</f>
        <v>#REF!</v>
      </c>
    </row>
    <row r="22" spans="2:3" ht="16" thickBot="1" x14ac:dyDescent="0.4">
      <c r="B22" s="4" t="s">
        <v>285</v>
      </c>
      <c r="C22" s="7" t="e">
        <f>COUNTIF('Facilities Update'!#REF!, "Lateral Expansion")</f>
        <v>#REF!</v>
      </c>
    </row>
    <row r="23" spans="2:3" ht="16" thickBot="1" x14ac:dyDescent="0.4">
      <c r="B23" s="4" t="s">
        <v>286</v>
      </c>
      <c r="C23" s="7" t="e">
        <f>COUNTIF('Facilities Update'!#REF!, "Lateral Loop")</f>
        <v>#REF!</v>
      </c>
    </row>
    <row r="24" spans="2:3" ht="16" thickBot="1" x14ac:dyDescent="0.4">
      <c r="B24" s="4" t="s">
        <v>287</v>
      </c>
      <c r="C24" s="7" t="e">
        <f>COUNTIF('Facilities Update'!#REF!, "Meter Station &amp; Lateral Abandonment")</f>
        <v>#REF!</v>
      </c>
    </row>
    <row r="25" spans="2:3" ht="16" thickBot="1" x14ac:dyDescent="0.4">
      <c r="B25" s="4" t="s">
        <v>288</v>
      </c>
      <c r="C25" s="7" t="e">
        <f>COUNTIF('Facilities Update'!#REF!, "NGTL System Expansion")</f>
        <v>#REF!</v>
      </c>
    </row>
    <row r="26" spans="2:3" ht="16" thickBot="1" x14ac:dyDescent="0.4">
      <c r="B26" s="4" t="s">
        <v>289</v>
      </c>
      <c r="C26" s="7" t="e">
        <f>COUNTIF('Facilities Update'!#REF!, "North Central Corridor Loop")</f>
        <v>#REF!</v>
      </c>
    </row>
    <row r="27" spans="2:3" ht="16" thickBot="1" x14ac:dyDescent="0.4">
      <c r="B27" s="4" t="s">
        <v>290</v>
      </c>
      <c r="C27" s="7" t="e">
        <f>COUNTIF('Facilities Update'!#REF!, "North Corridor Expansion")</f>
        <v>#REF!</v>
      </c>
    </row>
    <row r="28" spans="2:3" ht="16" thickBot="1" x14ac:dyDescent="0.4">
      <c r="B28" s="4" t="s">
        <v>291</v>
      </c>
      <c r="C28" s="7" t="e">
        <f>COUNTIF('Facilities Update'!#REF!, "North Montney Project")</f>
        <v>#REF!</v>
      </c>
    </row>
    <row r="29" spans="2:3" ht="16" thickBot="1" x14ac:dyDescent="0.4">
      <c r="B29" s="4" t="s">
        <v>292</v>
      </c>
      <c r="C29" s="7" t="e">
        <f>COUNTIF('Facilities Update'!#REF!, "North Path Delivery")</f>
        <v>#REF!</v>
      </c>
    </row>
    <row r="30" spans="2:3" ht="16" thickBot="1" x14ac:dyDescent="0.4">
      <c r="B30" s="4" t="s">
        <v>293</v>
      </c>
      <c r="C30" s="7" t="e">
        <f>COUNTIF('Facilities Update'!#REF!, "Northwest Mainline Loop")</f>
        <v>#REF!</v>
      </c>
    </row>
    <row r="31" spans="2:3" ht="16" thickBot="1" x14ac:dyDescent="0.4">
      <c r="B31" s="4" t="s">
        <v>294</v>
      </c>
      <c r="C31" s="7" t="e">
        <f>COUNTIF('Facilities Update'!#REF!, "Peace River Mainline Abandonment")</f>
        <v>#REF!</v>
      </c>
    </row>
    <row r="32" spans="2:3" ht="16" thickBot="1" x14ac:dyDescent="0.4">
      <c r="B32" s="4" t="s">
        <v>295</v>
      </c>
      <c r="C32" s="7" t="e">
        <f>COUNTIF('Facilities Update'!#REF!, "Pembina-Keephills Transmission Project")</f>
        <v>#REF!</v>
      </c>
    </row>
    <row r="33" spans="2:3" ht="16" thickBot="1" x14ac:dyDescent="0.4">
      <c r="B33" s="4" t="s">
        <v>296</v>
      </c>
      <c r="C33" s="7" t="e">
        <f>COUNTIF('Facilities Update'!#REF!, "Pipeline &amp; Associated Decommissioning")</f>
        <v>#REF!</v>
      </c>
    </row>
    <row r="34" spans="2:3" ht="16" thickBot="1" x14ac:dyDescent="0.4">
      <c r="B34" s="4" t="s">
        <v>297</v>
      </c>
      <c r="C34" s="7" t="e">
        <f>COUNTIF('Facilities Update'!#REF!, "Pipeline Acquisition")</f>
        <v>#REF!</v>
      </c>
    </row>
    <row r="35" spans="2:3" ht="16" thickBot="1" x14ac:dyDescent="0.4">
      <c r="B35" s="4" t="s">
        <v>298</v>
      </c>
      <c r="C35" s="7" t="e">
        <f>COUNTIF('Facilities Update'!#REF!, "Pipeline Asset Purchase")</f>
        <v>#REF!</v>
      </c>
    </row>
    <row r="36" spans="2:3" ht="16" thickBot="1" x14ac:dyDescent="0.4">
      <c r="B36" s="4" t="s">
        <v>299</v>
      </c>
      <c r="C36" s="7" t="e">
        <f>COUNTIF('Facilities Update'!#REF!, "Pipeline Decommissioning")</f>
        <v>#REF!</v>
      </c>
    </row>
    <row r="37" spans="2:3" ht="16" thickBot="1" x14ac:dyDescent="0.4">
      <c r="B37" s="4" t="s">
        <v>300</v>
      </c>
      <c r="C37" s="7" t="e">
        <f>COUNTIF('Facilities Update'!#REF!, "Pipeline Replacement")</f>
        <v>#REF!</v>
      </c>
    </row>
    <row r="38" spans="2:3" ht="16" thickBot="1" x14ac:dyDescent="0.4">
      <c r="B38" s="4" t="s">
        <v>301</v>
      </c>
      <c r="C38" s="7" t="e">
        <f>COUNTIF('Facilities Update'!#REF!, "Pipeline Upgrade")</f>
        <v>#REF!</v>
      </c>
    </row>
    <row r="39" spans="2:3" ht="16" thickBot="1" x14ac:dyDescent="0.4">
      <c r="B39" s="4" t="s">
        <v>57</v>
      </c>
      <c r="C39" s="7" t="e">
        <f>COUNTIF('Facilities Update'!#REF!, "Receipt Meter Station")</f>
        <v>#REF!</v>
      </c>
    </row>
    <row r="40" spans="2:3" ht="16" thickBot="1" x14ac:dyDescent="0.4">
      <c r="B40" s="4" t="s">
        <v>302</v>
      </c>
      <c r="C40" s="7" t="e">
        <f>COUNTIF('Facilities Update'!#REF!, "Receipt Meter Station Expansion")</f>
        <v>#REF!</v>
      </c>
    </row>
    <row r="41" spans="2:3" ht="16" thickBot="1" x14ac:dyDescent="0.4">
      <c r="B41" s="4" t="s">
        <v>303</v>
      </c>
      <c r="C41" s="7" t="e">
        <f>COUNTIF('Facilities Update'!#REF!, "Saddle West Expansion")</f>
        <v>#REF!</v>
      </c>
    </row>
    <row r="42" spans="2:3" ht="16" thickBot="1" x14ac:dyDescent="0.4">
      <c r="B42" s="4" t="s">
        <v>304</v>
      </c>
      <c r="C42" s="7" t="e">
        <f>COUNTIF('Facilities Update'!#REF!, "Sales Meter Station")</f>
        <v>#REF!</v>
      </c>
    </row>
    <row r="43" spans="2:3" ht="16" thickBot="1" x14ac:dyDescent="0.4">
      <c r="B43" s="4" t="s">
        <v>305</v>
      </c>
      <c r="C43" s="7" t="e">
        <f>COUNTIF('Facilities Update'!#REF!, "Sales Meter Station Expansion")</f>
        <v>#REF!</v>
      </c>
    </row>
    <row r="44" spans="2:3" ht="16" thickBot="1" x14ac:dyDescent="0.4">
      <c r="B44" s="4" t="s">
        <v>306</v>
      </c>
      <c r="C44" s="7" t="e">
        <f>COUNTIF('Facilities Update'!#REF!, "Sales Meter Station Replacement")</f>
        <v>#REF!</v>
      </c>
    </row>
    <row r="45" spans="2:3" ht="16" thickBot="1" x14ac:dyDescent="0.4">
      <c r="B45" s="4" t="s">
        <v>307</v>
      </c>
      <c r="C45" s="7" t="e">
        <f>COUNTIF('Facilities Update'!#REF!, "Transmission Loop")</f>
        <v>#REF!</v>
      </c>
    </row>
    <row r="46" spans="2:3" ht="16" thickBot="1" x14ac:dyDescent="0.4">
      <c r="B46" s="4" t="s">
        <v>308</v>
      </c>
      <c r="C46" s="7" t="e">
        <f>COUNTIF('Facilities Update'!#REF!, "West Path Delivery 2022")</f>
        <v>#REF!</v>
      </c>
    </row>
    <row r="47" spans="2:3" ht="16" thickBot="1" x14ac:dyDescent="0.4">
      <c r="B47" s="4" t="s">
        <v>309</v>
      </c>
      <c r="C47" s="7" t="e">
        <f>COUNTIF('Facilities Update'!#REF!, "West Path Delivery 2023")</f>
        <v>#REF!</v>
      </c>
    </row>
    <row r="48" spans="2:3" ht="15.5" x14ac:dyDescent="0.35">
      <c r="B48" s="4" t="s">
        <v>310</v>
      </c>
      <c r="C48" s="7" t="e">
        <f>COUNTIF('Facilities Update'!#REF!, "West Path Delivery Project")</f>
        <v>#REF!</v>
      </c>
    </row>
  </sheetData>
  <sortState xmlns:xlrd2="http://schemas.microsoft.com/office/spreadsheetml/2017/richdata2" ref="B3:C48">
    <sortCondition ref="B2"/>
  </sortState>
  <pageMargins left="0.7" right="0.7" top="0.75" bottom="0.75" header="0.3" footer="0.3"/>
  <pageSetup orientation="portrait" horizontalDpi="90" verticalDpi="9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4F91C-4088-49B4-9463-8D519795E9FF}">
  <sheetPr codeName="Sheet5"/>
  <dimension ref="B2:C393"/>
  <sheetViews>
    <sheetView zoomScale="44" zoomScaleNormal="44" workbookViewId="0">
      <selection activeCell="AH13" sqref="AH13"/>
    </sheetView>
  </sheetViews>
  <sheetFormatPr defaultRowHeight="14.5" x14ac:dyDescent="0.35"/>
  <cols>
    <col min="2" max="2" width="26.453125" customWidth="1"/>
    <col min="3" max="3" width="32" customWidth="1"/>
  </cols>
  <sheetData>
    <row r="2" spans="2:3" ht="15" thickBot="1" x14ac:dyDescent="0.4"/>
    <row r="3" spans="2:3" ht="40.5" customHeight="1" thickBot="1" x14ac:dyDescent="0.4">
      <c r="B3" s="1" t="s">
        <v>9</v>
      </c>
      <c r="C3" s="1" t="s">
        <v>311</v>
      </c>
    </row>
    <row r="4" spans="2:3" ht="29" x14ac:dyDescent="0.35">
      <c r="B4" s="9" t="str">
        <f>'Facilities Update'!$C28</f>
        <v>Groundbirch Mainline Loop (Sunrise Section)</v>
      </c>
      <c r="C4" s="11" t="str">
        <f>IF(ISNUMBER('Facilities Update'!I28),'Facilities Update'!I28,"")</f>
        <v/>
      </c>
    </row>
    <row r="5" spans="2:3" x14ac:dyDescent="0.35">
      <c r="B5" s="10" t="e">
        <f>'Facilities Update'!#REF!</f>
        <v>#REF!</v>
      </c>
      <c r="C5" s="3" t="str">
        <f>IF(ISNUMBER('Facilities Update'!#REF!),'Facilities Update'!#REF!,"")</f>
        <v/>
      </c>
    </row>
    <row r="6" spans="2:3" x14ac:dyDescent="0.35">
      <c r="B6" s="10" t="e">
        <f>'Facilities Update'!#REF!</f>
        <v>#REF!</v>
      </c>
      <c r="C6" s="3" t="str">
        <f>IF(ISNUMBER('Facilities Update'!#REF!),'Facilities Update'!#REF!,"")</f>
        <v/>
      </c>
    </row>
    <row r="7" spans="2:3" x14ac:dyDescent="0.35">
      <c r="B7" s="10" t="e">
        <f>'Facilities Update'!#REF!</f>
        <v>#REF!</v>
      </c>
      <c r="C7" s="3" t="str">
        <f>IF(ISNUMBER('Facilities Update'!#REF!),'Facilities Update'!#REF!,"")</f>
        <v/>
      </c>
    </row>
    <row r="8" spans="2:3" x14ac:dyDescent="0.35">
      <c r="B8" s="10" t="e">
        <f>'Facilities Update'!#REF!</f>
        <v>#REF!</v>
      </c>
      <c r="C8" s="3" t="str">
        <f>IF(ISNUMBER('Facilities Update'!#REF!),'Facilities Update'!#REF!,"")</f>
        <v/>
      </c>
    </row>
    <row r="9" spans="2:3" x14ac:dyDescent="0.35">
      <c r="B9" s="10" t="e">
        <f>'Facilities Update'!#REF!</f>
        <v>#REF!</v>
      </c>
      <c r="C9" s="3" t="str">
        <f>IF(ISNUMBER('Facilities Update'!#REF!),'Facilities Update'!#REF!,"")</f>
        <v/>
      </c>
    </row>
    <row r="10" spans="2:3" x14ac:dyDescent="0.35">
      <c r="B10" s="10" t="e">
        <f>'Facilities Update'!#REF!</f>
        <v>#REF!</v>
      </c>
      <c r="C10" s="3" t="e">
        <f>'Facilities Update'!#REF!</f>
        <v>#REF!</v>
      </c>
    </row>
    <row r="11" spans="2:3" ht="87" x14ac:dyDescent="0.35">
      <c r="B11" s="10" t="str">
        <f>'Facilities Update'!$C27</f>
        <v>Groundbirch Mainline (Saturn Section) &amp; Saddle Hills Unit Addition:
Saddle Hills Compressor Station Unit Addition</v>
      </c>
      <c r="C11" s="3" t="str">
        <f>IF(ISNUMBER('Facilities Update'!I27),'Facilities Update'!I27,"")</f>
        <v/>
      </c>
    </row>
    <row r="12" spans="2:3" x14ac:dyDescent="0.35">
      <c r="B12" s="10" t="e">
        <f>'Facilities Update'!#REF!</f>
        <v>#REF!</v>
      </c>
      <c r="C12" s="3" t="str">
        <f>IF(ISNUMBER('Facilities Update'!#REF!),'Facilities Update'!#REF!,"")</f>
        <v/>
      </c>
    </row>
    <row r="13" spans="2:3" x14ac:dyDescent="0.35">
      <c r="B13" s="10" t="e">
        <f>'Facilities Update'!#REF!</f>
        <v>#REF!</v>
      </c>
      <c r="C13" s="3" t="str">
        <f>IF(ISNUMBER('Facilities Update'!#REF!),'Facilities Update'!#REF!,"")</f>
        <v/>
      </c>
    </row>
    <row r="14" spans="2:3" x14ac:dyDescent="0.35">
      <c r="B14" s="10" t="e">
        <f>'Facilities Update'!#REF!</f>
        <v>#REF!</v>
      </c>
      <c r="C14" s="3"/>
    </row>
    <row r="15" spans="2:3" x14ac:dyDescent="0.35">
      <c r="B15" s="10" t="e">
        <f>'Facilities Update'!#REF!</f>
        <v>#REF!</v>
      </c>
      <c r="C15" s="3" t="str">
        <f>IF(ISNUMBER('Facilities Update'!#REF!),'Facilities Update'!#REF!,"")</f>
        <v/>
      </c>
    </row>
    <row r="16" spans="2:3" x14ac:dyDescent="0.35">
      <c r="B16" s="10" t="e">
        <f>'Facilities Update'!#REF!</f>
        <v>#REF!</v>
      </c>
      <c r="C16" s="3" t="str">
        <f>IF(ISNUMBER('Facilities Update'!#REF!),'Facilities Update'!#REF!,"")</f>
        <v/>
      </c>
    </row>
    <row r="17" spans="2:3" x14ac:dyDescent="0.35">
      <c r="B17" s="10" t="e">
        <f>'Facilities Update'!#REF!</f>
        <v>#REF!</v>
      </c>
      <c r="C17" s="3" t="str">
        <f>IF(ISNUMBER('Facilities Update'!#REF!),'Facilities Update'!#REF!,"")</f>
        <v/>
      </c>
    </row>
    <row r="18" spans="2:3" x14ac:dyDescent="0.35">
      <c r="B18" s="10" t="e">
        <f>'Facilities Update'!#REF!</f>
        <v>#REF!</v>
      </c>
      <c r="C18" s="3" t="str">
        <f>IF(ISNUMBER('Facilities Update'!#REF!),'Facilities Update'!#REF!,"")</f>
        <v/>
      </c>
    </row>
    <row r="19" spans="2:3" x14ac:dyDescent="0.35">
      <c r="B19" s="10" t="e">
        <f>'Facilities Update'!#REF!</f>
        <v>#REF!</v>
      </c>
      <c r="C19" s="3" t="str">
        <f>IF(ISNUMBER('Facilities Update'!#REF!),'Facilities Update'!#REF!,"")</f>
        <v/>
      </c>
    </row>
    <row r="20" spans="2:3" x14ac:dyDescent="0.35">
      <c r="B20" s="10" t="e">
        <f>'Facilities Update'!#REF!</f>
        <v>#REF!</v>
      </c>
      <c r="C20" s="3" t="str">
        <f>IF(ISNUMBER('Facilities Update'!#REF!),'Facilities Update'!#REF!,"")</f>
        <v/>
      </c>
    </row>
    <row r="21" spans="2:3" x14ac:dyDescent="0.35">
      <c r="B21" s="10" t="e">
        <f>'Facilities Update'!#REF!</f>
        <v>#REF!</v>
      </c>
      <c r="C21" s="3" t="str">
        <f>IF(ISNUMBER('Facilities Update'!#REF!),'Facilities Update'!#REF!,"")</f>
        <v/>
      </c>
    </row>
    <row r="22" spans="2:3" x14ac:dyDescent="0.35">
      <c r="B22" s="10" t="e">
        <f>'Facilities Update'!#REF!</f>
        <v>#REF!</v>
      </c>
      <c r="C22" s="3" t="str">
        <f>IF(ISNUMBER('Facilities Update'!#REF!),'Facilities Update'!#REF!,"")</f>
        <v/>
      </c>
    </row>
    <row r="23" spans="2:3" x14ac:dyDescent="0.35">
      <c r="B23" s="10" t="e">
        <f>'Facilities Update'!#REF!</f>
        <v>#REF!</v>
      </c>
      <c r="C23" s="3" t="str">
        <f>IF(ISNUMBER('Facilities Update'!#REF!),'Facilities Update'!#REF!,"")</f>
        <v/>
      </c>
    </row>
    <row r="24" spans="2:3" x14ac:dyDescent="0.35">
      <c r="B24" s="10" t="e">
        <f>'Facilities Update'!#REF!</f>
        <v>#REF!</v>
      </c>
      <c r="C24" s="3" t="str">
        <f>IF(ISNUMBER('Facilities Update'!#REF!),'Facilities Update'!#REF!,"")</f>
        <v/>
      </c>
    </row>
    <row r="25" spans="2:3" ht="29" x14ac:dyDescent="0.35">
      <c r="B25" s="10" t="str">
        <f>'Facilities Update'!$C15</f>
        <v>Emerson Creek Compressor Station</v>
      </c>
      <c r="C25" s="3" t="str">
        <f>IF(ISNUMBER('Facilities Update'!I15),'Facilities Update'!I15,"")</f>
        <v/>
      </c>
    </row>
    <row r="26" spans="2:3" x14ac:dyDescent="0.35">
      <c r="B26" s="10" t="e">
        <f>'Facilities Update'!#REF!</f>
        <v>#REF!</v>
      </c>
      <c r="C26" s="3" t="str">
        <f>IF(ISNUMBER('Facilities Update'!#REF!),'Facilities Update'!#REF!,"")</f>
        <v/>
      </c>
    </row>
    <row r="27" spans="2:3" x14ac:dyDescent="0.35">
      <c r="B27" s="10" t="e">
        <f>'Facilities Update'!#REF!</f>
        <v>#REF!</v>
      </c>
      <c r="C27" s="3" t="str">
        <f>IF(ISNUMBER('Facilities Update'!#REF!),'Facilities Update'!#REF!,"")</f>
        <v/>
      </c>
    </row>
    <row r="28" spans="2:3" ht="43.5" x14ac:dyDescent="0.35">
      <c r="B28" s="10" t="str">
        <f>'Facilities Update'!$C51</f>
        <v>West Path Delivery 2023 
WAML Loop No. 2 (Longview)</v>
      </c>
      <c r="C28" s="3" t="str">
        <f>'Facilities Update'!I51</f>
        <v>65 - ROM
75 - Class 5
108 - EAC</v>
      </c>
    </row>
    <row r="29" spans="2:3" x14ac:dyDescent="0.35">
      <c r="B29" s="10" t="e">
        <f>'Facilities Update'!#REF!</f>
        <v>#REF!</v>
      </c>
      <c r="C29" s="3" t="e">
        <f>'Facilities Update'!#REF!</f>
        <v>#REF!</v>
      </c>
    </row>
    <row r="30" spans="2:3" x14ac:dyDescent="0.35">
      <c r="B30" s="10" t="e">
        <f>'Facilities Update'!#REF!</f>
        <v>#REF!</v>
      </c>
      <c r="C30" s="3" t="str">
        <f>IF(ISNUMBER('Facilities Update'!#REF!),'Facilities Update'!#REF!,"")</f>
        <v/>
      </c>
    </row>
    <row r="31" spans="2:3" x14ac:dyDescent="0.35">
      <c r="B31" s="10" t="e">
        <f>'Facilities Update'!#REF!</f>
        <v>#REF!</v>
      </c>
      <c r="C31" s="3" t="str">
        <f>IF(ISNUMBER('Facilities Update'!#REF!),'Facilities Update'!#REF!,"")</f>
        <v/>
      </c>
    </row>
    <row r="32" spans="2:3" x14ac:dyDescent="0.35">
      <c r="B32" s="10" t="e">
        <f>'Facilities Update'!#REF!</f>
        <v>#REF!</v>
      </c>
      <c r="C32" s="3" t="str">
        <f>IF(ISNUMBER('Facilities Update'!#REF!),'Facilities Update'!#REF!,"")</f>
        <v/>
      </c>
    </row>
    <row r="33" spans="2:3" x14ac:dyDescent="0.35">
      <c r="B33" s="10" t="e">
        <f>'Facilities Update'!#REF!</f>
        <v>#REF!</v>
      </c>
      <c r="C33" s="3" t="str">
        <f>IF(ISNUMBER('Facilities Update'!#REF!),'Facilities Update'!#REF!,"")</f>
        <v/>
      </c>
    </row>
    <row r="34" spans="2:3" x14ac:dyDescent="0.35">
      <c r="B34" s="10" t="e">
        <f>'Facilities Update'!#REF!</f>
        <v>#REF!</v>
      </c>
      <c r="C34" s="3" t="str">
        <f>IF(ISNUMBER('Facilities Update'!#REF!),'Facilities Update'!#REF!,"")</f>
        <v/>
      </c>
    </row>
    <row r="35" spans="2:3" x14ac:dyDescent="0.35">
      <c r="B35" s="10" t="e">
        <f>'Facilities Update'!#REF!</f>
        <v>#REF!</v>
      </c>
      <c r="C35" s="3" t="str">
        <f>IF(ISNUMBER('Facilities Update'!#REF!),'Facilities Update'!#REF!,"")</f>
        <v/>
      </c>
    </row>
    <row r="36" spans="2:3" x14ac:dyDescent="0.35">
      <c r="B36" s="10" t="e">
        <f>'Facilities Update'!#REF!</f>
        <v>#REF!</v>
      </c>
      <c r="C36" s="3" t="str">
        <f>IF(ISNUMBER('Facilities Update'!#REF!),'Facilities Update'!#REF!,"")</f>
        <v/>
      </c>
    </row>
    <row r="37" spans="2:3" x14ac:dyDescent="0.35">
      <c r="B37" s="10" t="e">
        <f>'Facilities Update'!#REF!</f>
        <v>#REF!</v>
      </c>
      <c r="C37" s="3" t="str">
        <f>IF(ISNUMBER('Facilities Update'!#REF!),'Facilities Update'!#REF!,"")</f>
        <v/>
      </c>
    </row>
    <row r="38" spans="2:3" x14ac:dyDescent="0.35">
      <c r="B38" s="10" t="e">
        <f>'Facilities Update'!#REF!</f>
        <v>#REF!</v>
      </c>
      <c r="C38" s="3" t="str">
        <f>IF(ISNUMBER('Facilities Update'!#REF!),'Facilities Update'!#REF!,"")</f>
        <v/>
      </c>
    </row>
    <row r="39" spans="2:3" x14ac:dyDescent="0.35">
      <c r="B39" s="10" t="e">
        <f>'Facilities Update'!#REF!</f>
        <v>#REF!</v>
      </c>
      <c r="C39" s="3" t="str">
        <f>IF(ISNUMBER('Facilities Update'!#REF!),'Facilities Update'!#REF!,"")</f>
        <v/>
      </c>
    </row>
    <row r="40" spans="2:3" ht="87" x14ac:dyDescent="0.35">
      <c r="B40" s="10" t="str">
        <f>'Facilities Update'!$C26</f>
        <v>Groundbirch Mainline (Saturn Section) &amp; Saddle Hills Unit Addition:
Groundbirch Mainline Loop (Saturn Section)</v>
      </c>
      <c r="C40" s="3" t="str">
        <f>IF(ISNUMBER('Facilities Update'!I26),'Facilities Update'!I26,"")</f>
        <v/>
      </c>
    </row>
    <row r="41" spans="2:3" x14ac:dyDescent="0.35">
      <c r="B41" s="10" t="e">
        <f>'Facilities Update'!#REF!</f>
        <v>#REF!</v>
      </c>
      <c r="C41" s="3" t="str">
        <f>IF(ISNUMBER('Facilities Update'!#REF!),'Facilities Update'!#REF!,"")</f>
        <v/>
      </c>
    </row>
    <row r="42" spans="2:3" x14ac:dyDescent="0.35">
      <c r="B42" s="10" t="e">
        <f>'Facilities Update'!#REF!</f>
        <v>#REF!</v>
      </c>
      <c r="C42" s="3" t="str">
        <f>IF(ISNUMBER('Facilities Update'!#REF!),'Facilities Update'!#REF!,"")</f>
        <v/>
      </c>
    </row>
    <row r="43" spans="2:3" x14ac:dyDescent="0.35">
      <c r="B43" s="10" t="e">
        <f>'Facilities Update'!#REF!</f>
        <v>#REF!</v>
      </c>
      <c r="C43" s="3" t="str">
        <f>IF(ISNUMBER('Facilities Update'!#REF!),'Facilities Update'!#REF!,"")</f>
        <v/>
      </c>
    </row>
    <row r="44" spans="2:3" x14ac:dyDescent="0.35">
      <c r="B44" s="10" t="e">
        <f>'Facilities Update'!#REF!</f>
        <v>#REF!</v>
      </c>
      <c r="C44" s="3" t="str">
        <f>IF(ISNUMBER('Facilities Update'!#REF!),'Facilities Update'!#REF!,"")</f>
        <v/>
      </c>
    </row>
    <row r="45" spans="2:3" x14ac:dyDescent="0.35">
      <c r="B45" s="10" t="e">
        <f>'Facilities Update'!#REF!</f>
        <v>#REF!</v>
      </c>
      <c r="C45" s="3" t="str">
        <f>IF(ISNUMBER('Facilities Update'!#REF!),'Facilities Update'!#REF!,"")</f>
        <v/>
      </c>
    </row>
    <row r="46" spans="2:3" x14ac:dyDescent="0.35">
      <c r="B46" s="10" t="e">
        <f>'Facilities Update'!#REF!</f>
        <v>#REF!</v>
      </c>
      <c r="C46" s="3" t="e">
        <f>'Facilities Update'!#REF!</f>
        <v>#REF!</v>
      </c>
    </row>
    <row r="47" spans="2:3" x14ac:dyDescent="0.35">
      <c r="B47" s="10" t="e">
        <f>'Facilities Update'!#REF!</f>
        <v>#REF!</v>
      </c>
      <c r="C47" s="3" t="str">
        <f>IF(ISNUMBER('Facilities Update'!#REF!),'Facilities Update'!#REF!,"")</f>
        <v/>
      </c>
    </row>
    <row r="48" spans="2:3" x14ac:dyDescent="0.35">
      <c r="B48" s="10" t="e">
        <f>'Facilities Update'!#REF!</f>
        <v>#REF!</v>
      </c>
      <c r="C48" s="3" t="str">
        <f>IF(ISNUMBER('Facilities Update'!#REF!),'Facilities Update'!#REF!,"")</f>
        <v/>
      </c>
    </row>
    <row r="49" spans="2:3" x14ac:dyDescent="0.35">
      <c r="B49" s="10" t="e">
        <f>'Facilities Update'!#REF!</f>
        <v>#REF!</v>
      </c>
      <c r="C49" s="3" t="e">
        <f>'Facilities Update'!#REF!</f>
        <v>#REF!</v>
      </c>
    </row>
    <row r="50" spans="2:3" x14ac:dyDescent="0.35">
      <c r="B50" s="10" t="e">
        <f>'Facilities Update'!#REF!</f>
        <v>#REF!</v>
      </c>
      <c r="C50" s="3" t="str">
        <f>IF(ISNUMBER('Facilities Update'!#REF!),'Facilities Update'!#REF!,"")</f>
        <v/>
      </c>
    </row>
    <row r="51" spans="2:3" x14ac:dyDescent="0.35">
      <c r="B51" s="10" t="e">
        <f>'Facilities Update'!#REF!</f>
        <v>#REF!</v>
      </c>
      <c r="C51" s="3" t="str">
        <f>IF(ISNUMBER('Facilities Update'!#REF!),'Facilities Update'!#REF!,"")</f>
        <v/>
      </c>
    </row>
    <row r="52" spans="2:3" x14ac:dyDescent="0.35">
      <c r="B52" s="10" t="e">
        <f>'Facilities Update'!#REF!</f>
        <v>#REF!</v>
      </c>
      <c r="C52" s="3" t="str">
        <f>IF(ISNUMBER('Facilities Update'!#REF!),'Facilities Update'!#REF!,"")</f>
        <v/>
      </c>
    </row>
    <row r="53" spans="2:3" x14ac:dyDescent="0.35">
      <c r="B53" s="10" t="e">
        <f>'Facilities Update'!#REF!</f>
        <v>#REF!</v>
      </c>
      <c r="C53" s="3" t="str">
        <f>IF(ISNUMBER('Facilities Update'!#REF!),'Facilities Update'!#REF!,"")</f>
        <v/>
      </c>
    </row>
    <row r="54" spans="2:3" x14ac:dyDescent="0.35">
      <c r="B54" s="10" t="e">
        <f>'Facilities Update'!#REF!</f>
        <v>#REF!</v>
      </c>
      <c r="C54" s="3" t="str">
        <f>IF(ISNUMBER('Facilities Update'!#REF!),'Facilities Update'!#REF!,"")</f>
        <v/>
      </c>
    </row>
    <row r="55" spans="2:3" x14ac:dyDescent="0.35">
      <c r="B55" s="10" t="e">
        <f>'Facilities Update'!#REF!</f>
        <v>#REF!</v>
      </c>
      <c r="C55" s="3" t="str">
        <f>IF(ISNUMBER('Facilities Update'!#REF!),'Facilities Update'!#REF!,"")</f>
        <v/>
      </c>
    </row>
    <row r="56" spans="2:3" x14ac:dyDescent="0.35">
      <c r="B56" s="10" t="e">
        <f>'Facilities Update'!#REF!</f>
        <v>#REF!</v>
      </c>
      <c r="C56" s="3" t="str">
        <f>IF(ISNUMBER('Facilities Update'!#REF!),'Facilities Update'!#REF!,"")</f>
        <v/>
      </c>
    </row>
    <row r="57" spans="2:3" x14ac:dyDescent="0.35">
      <c r="B57" s="10" t="e">
        <f>'Facilities Update'!#REF!</f>
        <v>#REF!</v>
      </c>
      <c r="C57" s="3" t="str">
        <f>IF(ISNUMBER('Facilities Update'!#REF!),'Facilities Update'!#REF!,"")</f>
        <v/>
      </c>
    </row>
    <row r="58" spans="2:3" x14ac:dyDescent="0.35">
      <c r="B58" s="10" t="e">
        <f>'Facilities Update'!#REF!</f>
        <v>#REF!</v>
      </c>
      <c r="C58" s="3" t="str">
        <f>IF(ISNUMBER('Facilities Update'!#REF!),'Facilities Update'!#REF!,"")</f>
        <v/>
      </c>
    </row>
    <row r="59" spans="2:3" ht="43.5" x14ac:dyDescent="0.35">
      <c r="B59" s="10" t="str">
        <f>'Facilities Update'!$C3</f>
        <v>2018 Pipelines and Associated Facilities Decommissioning Program</v>
      </c>
      <c r="C59" s="3" t="str">
        <f>IF(ISNUMBER('Facilities Update'!I3),'Facilities Update'!I3,"")</f>
        <v/>
      </c>
    </row>
    <row r="60" spans="2:3" x14ac:dyDescent="0.35">
      <c r="B60" s="10" t="e">
        <f>'Facilities Update'!#REF!</f>
        <v>#REF!</v>
      </c>
      <c r="C60" s="3" t="str">
        <f>IF(ISNUMBER('Facilities Update'!#REF!),'Facilities Update'!#REF!,"")</f>
        <v/>
      </c>
    </row>
    <row r="61" spans="2:3" x14ac:dyDescent="0.35">
      <c r="B61" s="10" t="e">
        <f>'Facilities Update'!#REF!</f>
        <v>#REF!</v>
      </c>
      <c r="C61" s="3" t="str">
        <f>IF(ISNUMBER('Facilities Update'!#REF!),'Facilities Update'!#REF!,"")</f>
        <v/>
      </c>
    </row>
    <row r="62" spans="2:3" x14ac:dyDescent="0.35">
      <c r="B62" s="10" t="e">
        <f>'Facilities Update'!#REF!</f>
        <v>#REF!</v>
      </c>
      <c r="C62" s="3" t="str">
        <f>IF(ISNUMBER('Facilities Update'!#REF!),'Facilities Update'!#REF!,"")</f>
        <v/>
      </c>
    </row>
    <row r="63" spans="2:3" x14ac:dyDescent="0.35">
      <c r="B63" s="10" t="e">
        <f>'Facilities Update'!#REF!</f>
        <v>#REF!</v>
      </c>
      <c r="C63" s="3" t="str">
        <f>IF(ISNUMBER('Facilities Update'!#REF!),'Facilities Update'!#REF!,"")</f>
        <v/>
      </c>
    </row>
    <row r="64" spans="2:3" ht="72.5" x14ac:dyDescent="0.35">
      <c r="B64" s="10" t="str">
        <f>'Facilities Update'!$C6</f>
        <v>2021 NGTL System Expansion Project:
Grande Prairie Mainline Loop No.2 (Colt Section)</v>
      </c>
      <c r="C64" s="3" t="str">
        <f>IF(ISNUMBER('Facilities Update'!I6),'Facilities Update'!I6,"")</f>
        <v/>
      </c>
    </row>
    <row r="65" spans="2:3" ht="72.5" x14ac:dyDescent="0.35">
      <c r="B65" s="10" t="str">
        <f>'Facilities Update'!$C7</f>
        <v>2021 NGTL System Expansion Project:
Grande Prairie Mainline Loop No.2 (Deep Valley)</v>
      </c>
      <c r="C65" s="3" t="str">
        <f>IF(ISNUMBER('Facilities Update'!I7),'Facilities Update'!I7,"")</f>
        <v/>
      </c>
    </row>
    <row r="66" spans="2:3" x14ac:dyDescent="0.35">
      <c r="B66" s="10" t="e">
        <f>'Facilities Update'!#REF!</f>
        <v>#REF!</v>
      </c>
      <c r="C66" s="3" t="str">
        <f>IF(ISNUMBER('Facilities Update'!#REF!),'Facilities Update'!#REF!,"")</f>
        <v/>
      </c>
    </row>
    <row r="67" spans="2:3" x14ac:dyDescent="0.35">
      <c r="B67" s="10" t="e">
        <f>'Facilities Update'!#REF!</f>
        <v>#REF!</v>
      </c>
      <c r="C67" s="3" t="str">
        <f>IF(ISNUMBER('Facilities Update'!#REF!),'Facilities Update'!#REF!,"")</f>
        <v/>
      </c>
    </row>
    <row r="68" spans="2:3" x14ac:dyDescent="0.35">
      <c r="B68" s="10" t="e">
        <f>'Facilities Update'!#REF!</f>
        <v>#REF!</v>
      </c>
      <c r="C68" s="3" t="str">
        <f>IF(ISNUMBER('Facilities Update'!#REF!),'Facilities Update'!#REF!,"")</f>
        <v/>
      </c>
    </row>
    <row r="69" spans="2:3" x14ac:dyDescent="0.35">
      <c r="B69" s="10" t="e">
        <f>'Facilities Update'!#REF!</f>
        <v>#REF!</v>
      </c>
      <c r="C69" s="3" t="str">
        <f>IF(ISNUMBER('Facilities Update'!#REF!),'Facilities Update'!#REF!,"")</f>
        <v/>
      </c>
    </row>
    <row r="70" spans="2:3" x14ac:dyDescent="0.35">
      <c r="B70" s="10" t="e">
        <f>'Facilities Update'!#REF!</f>
        <v>#REF!</v>
      </c>
      <c r="C70" s="3" t="str">
        <f>IF(ISNUMBER('Facilities Update'!#REF!),'Facilities Update'!#REF!,"")</f>
        <v/>
      </c>
    </row>
    <row r="71" spans="2:3" x14ac:dyDescent="0.35">
      <c r="B71" s="10" t="e">
        <f>'Facilities Update'!#REF!</f>
        <v>#REF!</v>
      </c>
      <c r="C71" s="3" t="str">
        <f>IF(ISNUMBER('Facilities Update'!#REF!),'Facilities Update'!#REF!,"")</f>
        <v/>
      </c>
    </row>
    <row r="72" spans="2:3" ht="43.5" x14ac:dyDescent="0.35">
      <c r="B72" s="10" t="str">
        <f>'Facilities Update'!$C8</f>
        <v>2022 Meter Station and Laterals Abandonment Program</v>
      </c>
      <c r="C72" s="3">
        <f>IF(ISNUMBER('Facilities Update'!I8),'Facilities Update'!I8,"")</f>
        <v>23</v>
      </c>
    </row>
    <row r="73" spans="2:3" x14ac:dyDescent="0.35">
      <c r="B73" s="10" t="e">
        <f>'Facilities Update'!#REF!</f>
        <v>#REF!</v>
      </c>
      <c r="C73" s="3" t="str">
        <f>IF(ISNUMBER('Facilities Update'!#REF!),'Facilities Update'!#REF!,"")</f>
        <v/>
      </c>
    </row>
    <row r="74" spans="2:3" x14ac:dyDescent="0.35">
      <c r="B74" s="10" t="e">
        <f>'Facilities Update'!#REF!</f>
        <v>#REF!</v>
      </c>
      <c r="C74" s="3" t="str">
        <f>IF(ISNUMBER('Facilities Update'!#REF!),'Facilities Update'!#REF!,"")</f>
        <v/>
      </c>
    </row>
    <row r="75" spans="2:3" x14ac:dyDescent="0.35">
      <c r="B75" s="10" t="e">
        <f>'Facilities Update'!#REF!</f>
        <v>#REF!</v>
      </c>
      <c r="C75" s="3" t="str">
        <f>IF(ISNUMBER('Facilities Update'!#REF!),'Facilities Update'!#REF!,"")</f>
        <v/>
      </c>
    </row>
    <row r="76" spans="2:3" x14ac:dyDescent="0.35">
      <c r="B76" s="10" t="e">
        <f>'Facilities Update'!#REF!</f>
        <v>#REF!</v>
      </c>
      <c r="C76" s="3" t="str">
        <f>IF(ISNUMBER('Facilities Update'!#REF!),'Facilities Update'!#REF!,"")</f>
        <v/>
      </c>
    </row>
    <row r="77" spans="2:3" x14ac:dyDescent="0.35">
      <c r="B77" s="10" t="e">
        <f>'Facilities Update'!#REF!</f>
        <v>#REF!</v>
      </c>
      <c r="C77" s="3" t="str">
        <f>IF(ISNUMBER('Facilities Update'!#REF!),'Facilities Update'!#REF!,"")</f>
        <v/>
      </c>
    </row>
    <row r="78" spans="2:3" x14ac:dyDescent="0.35">
      <c r="B78" s="10" t="e">
        <f>'Facilities Update'!#REF!</f>
        <v>#REF!</v>
      </c>
      <c r="C78" s="3" t="str">
        <f>IF(ISNUMBER('Facilities Update'!#REF!),'Facilities Update'!#REF!,"")</f>
        <v/>
      </c>
    </row>
    <row r="79" spans="2:3" x14ac:dyDescent="0.35">
      <c r="B79" s="10" t="e">
        <f>'Facilities Update'!#REF!</f>
        <v>#REF!</v>
      </c>
      <c r="C79" s="3" t="str">
        <f>IF(ISNUMBER('Facilities Update'!#REF!),'Facilities Update'!#REF!,"")</f>
        <v/>
      </c>
    </row>
    <row r="80" spans="2:3" x14ac:dyDescent="0.35">
      <c r="B80" s="10" t="e">
        <f>'Facilities Update'!#REF!</f>
        <v>#REF!</v>
      </c>
      <c r="C80" s="3" t="str">
        <f>IF(ISNUMBER('Facilities Update'!#REF!),'Facilities Update'!#REF!,"")</f>
        <v/>
      </c>
    </row>
    <row r="81" spans="2:3" x14ac:dyDescent="0.35">
      <c r="B81" s="10" t="e">
        <f>'Facilities Update'!#REF!</f>
        <v>#REF!</v>
      </c>
      <c r="C81" s="3" t="str">
        <f>IF(ISNUMBER('Facilities Update'!#REF!),'Facilities Update'!#REF!,"")</f>
        <v/>
      </c>
    </row>
    <row r="82" spans="2:3" x14ac:dyDescent="0.35">
      <c r="B82" s="10" t="e">
        <f>'Facilities Update'!#REF!</f>
        <v>#REF!</v>
      </c>
      <c r="C82" s="3" t="str">
        <f>IF(ISNUMBER('Facilities Update'!#REF!),'Facilities Update'!#REF!,"")</f>
        <v/>
      </c>
    </row>
    <row r="83" spans="2:3" x14ac:dyDescent="0.35">
      <c r="B83" s="10" t="e">
        <f>'Facilities Update'!#REF!</f>
        <v>#REF!</v>
      </c>
      <c r="C83" s="3" t="str">
        <f>IF(ISNUMBER('Facilities Update'!#REF!),'Facilities Update'!#REF!,"")</f>
        <v/>
      </c>
    </row>
    <row r="84" spans="2:3" x14ac:dyDescent="0.35">
      <c r="B84" s="10" t="e">
        <f>'Facilities Update'!#REF!</f>
        <v>#REF!</v>
      </c>
      <c r="C84" s="3" t="str">
        <f>IF(ISNUMBER('Facilities Update'!#REF!),'Facilities Update'!#REF!,"")</f>
        <v/>
      </c>
    </row>
    <row r="85" spans="2:3" ht="29" x14ac:dyDescent="0.35">
      <c r="B85" s="10" t="str">
        <f>'Facilities Update'!$C14</f>
        <v>Codner South Receipt Meter Station</v>
      </c>
      <c r="C85" s="3">
        <f>IF(ISNUMBER('Facilities Update'!I14),'Facilities Update'!I14,"")</f>
        <v>6.4</v>
      </c>
    </row>
    <row r="86" spans="2:3" x14ac:dyDescent="0.35">
      <c r="B86" s="10" t="e">
        <f>'Facilities Update'!#REF!</f>
        <v>#REF!</v>
      </c>
      <c r="C86" s="3" t="str">
        <f>IF(ISNUMBER('Facilities Update'!#REF!),'Facilities Update'!#REF!,"")</f>
        <v/>
      </c>
    </row>
    <row r="87" spans="2:3" x14ac:dyDescent="0.35">
      <c r="B87" s="10" t="e">
        <f>'Facilities Update'!#REF!</f>
        <v>#REF!</v>
      </c>
      <c r="C87" s="3" t="str">
        <f>IF(ISNUMBER('Facilities Update'!#REF!),'Facilities Update'!#REF!,"")</f>
        <v/>
      </c>
    </row>
    <row r="88" spans="2:3" x14ac:dyDescent="0.35">
      <c r="B88" s="10" t="e">
        <f>'Facilities Update'!#REF!</f>
        <v>#REF!</v>
      </c>
      <c r="C88" s="3" t="str">
        <f>IF(ISNUMBER('Facilities Update'!#REF!),'Facilities Update'!#REF!,"")</f>
        <v/>
      </c>
    </row>
    <row r="89" spans="2:3" x14ac:dyDescent="0.35">
      <c r="B89" s="10" t="e">
        <f>'Facilities Update'!#REF!</f>
        <v>#REF!</v>
      </c>
      <c r="C89" s="3" t="str">
        <f>IF(ISNUMBER('Facilities Update'!#REF!),'Facilities Update'!#REF!,"")</f>
        <v/>
      </c>
    </row>
    <row r="90" spans="2:3" x14ac:dyDescent="0.35">
      <c r="B90" s="10" t="e">
        <f>'Facilities Update'!#REF!</f>
        <v>#REF!</v>
      </c>
      <c r="C90" s="3" t="str">
        <f>IF(ISNUMBER('Facilities Update'!#REF!),'Facilities Update'!#REF!,"")</f>
        <v/>
      </c>
    </row>
    <row r="91" spans="2:3" x14ac:dyDescent="0.35">
      <c r="B91" s="10" t="e">
        <f>'Facilities Update'!#REF!</f>
        <v>#REF!</v>
      </c>
      <c r="C91" s="3" t="str">
        <f>IF(ISNUMBER('Facilities Update'!#REF!),'Facilities Update'!#REF!,"")</f>
        <v/>
      </c>
    </row>
    <row r="92" spans="2:3" x14ac:dyDescent="0.35">
      <c r="B92" s="10" t="e">
        <f>'Facilities Update'!#REF!</f>
        <v>#REF!</v>
      </c>
      <c r="C92" s="3" t="str">
        <f>IF(ISNUMBER('Facilities Update'!#REF!),'Facilities Update'!#REF!,"")</f>
        <v/>
      </c>
    </row>
    <row r="93" spans="2:3" ht="29" x14ac:dyDescent="0.35">
      <c r="B93" s="10" t="str">
        <f>'Facilities Update'!$C24</f>
        <v>Grande Prairie Mainline Loop (McLeod North Section)</v>
      </c>
      <c r="C93" s="3" t="str">
        <f>IF(ISNUMBER('Facilities Update'!I24),'Facilities Update'!I24,"")</f>
        <v/>
      </c>
    </row>
    <row r="94" spans="2:3" x14ac:dyDescent="0.35">
      <c r="B94" s="10" t="e">
        <f>'Facilities Update'!#REF!</f>
        <v>#REF!</v>
      </c>
      <c r="C94" s="3" t="str">
        <f>IF(ISNUMBER('Facilities Update'!#REF!),'Facilities Update'!#REF!,"")</f>
        <v/>
      </c>
    </row>
    <row r="95" spans="2:3" x14ac:dyDescent="0.35">
      <c r="B95" s="10" t="e">
        <f>'Facilities Update'!#REF!</f>
        <v>#REF!</v>
      </c>
      <c r="C95" s="3" t="str">
        <f>IF(ISNUMBER('Facilities Update'!#REF!),'Facilities Update'!#REF!,"")</f>
        <v/>
      </c>
    </row>
    <row r="96" spans="2:3" x14ac:dyDescent="0.35">
      <c r="B96" s="10" t="e">
        <f>'Facilities Update'!#REF!</f>
        <v>#REF!</v>
      </c>
      <c r="C96" s="3" t="str">
        <f>IF(ISNUMBER('Facilities Update'!#REF!),'Facilities Update'!#REF!,"")</f>
        <v/>
      </c>
    </row>
    <row r="97" spans="2:3" x14ac:dyDescent="0.35">
      <c r="B97" s="10" t="e">
        <f>'Facilities Update'!#REF!</f>
        <v>#REF!</v>
      </c>
      <c r="C97" s="3" t="str">
        <f>IF(ISNUMBER('Facilities Update'!#REF!),'Facilities Update'!#REF!,"")</f>
        <v/>
      </c>
    </row>
    <row r="98" spans="2:3" x14ac:dyDescent="0.35">
      <c r="B98" s="10" t="e">
        <f>'Facilities Update'!#REF!</f>
        <v>#REF!</v>
      </c>
      <c r="C98" s="3" t="str">
        <f>IF(ISNUMBER('Facilities Update'!#REF!),'Facilities Update'!#REF!,"")</f>
        <v/>
      </c>
    </row>
    <row r="99" spans="2:3" x14ac:dyDescent="0.35">
      <c r="B99" s="10" t="e">
        <f>'Facilities Update'!#REF!</f>
        <v>#REF!</v>
      </c>
      <c r="C99" s="3" t="str">
        <f>IF(ISNUMBER('Facilities Update'!#REF!),'Facilities Update'!#REF!,"")</f>
        <v/>
      </c>
    </row>
    <row r="100" spans="2:3" ht="29" x14ac:dyDescent="0.35">
      <c r="B100" s="10" t="str">
        <f>'Facilities Update'!$C36</f>
        <v>Mackie Creek North Receipt Meter Station Expansion</v>
      </c>
      <c r="C100" s="3">
        <f>IF(ISNUMBER('Facilities Update'!I36),'Facilities Update'!I36,"")</f>
        <v>1.1000000000000001</v>
      </c>
    </row>
    <row r="101" spans="2:3" x14ac:dyDescent="0.35">
      <c r="B101" s="10" t="e">
        <f>'Facilities Update'!#REF!</f>
        <v>#REF!</v>
      </c>
      <c r="C101" s="3" t="str">
        <f>IF(ISNUMBER('Facilities Update'!#REF!),'Facilities Update'!#REF!,"")</f>
        <v/>
      </c>
    </row>
    <row r="102" spans="2:3" x14ac:dyDescent="0.35">
      <c r="B102" s="10" t="e">
        <f>'Facilities Update'!#REF!</f>
        <v>#REF!</v>
      </c>
      <c r="C102" s="3" t="str">
        <f>IF(ISNUMBER('Facilities Update'!#REF!),'Facilities Update'!#REF!,"")</f>
        <v/>
      </c>
    </row>
    <row r="103" spans="2:3" x14ac:dyDescent="0.35">
      <c r="B103" s="10" t="e">
        <f>'Facilities Update'!#REF!</f>
        <v>#REF!</v>
      </c>
      <c r="C103" s="3" t="str">
        <f>IF(ISNUMBER('Facilities Update'!#REF!),'Facilities Update'!#REF!,"")</f>
        <v/>
      </c>
    </row>
    <row r="104" spans="2:3" x14ac:dyDescent="0.35">
      <c r="B104" s="10" t="e">
        <f>'Facilities Update'!#REF!</f>
        <v>#REF!</v>
      </c>
      <c r="C104" s="3" t="str">
        <f>IF(ISNUMBER('Facilities Update'!#REF!),'Facilities Update'!#REF!,"")</f>
        <v/>
      </c>
    </row>
    <row r="105" spans="2:3" x14ac:dyDescent="0.35">
      <c r="B105" s="10" t="e">
        <f>'Facilities Update'!#REF!</f>
        <v>#REF!</v>
      </c>
      <c r="C105" s="3" t="str">
        <f>IF(ISNUMBER('Facilities Update'!#REF!),'Facilities Update'!#REF!,"")</f>
        <v/>
      </c>
    </row>
    <row r="106" spans="2:3" x14ac:dyDescent="0.35">
      <c r="B106" s="10" t="e">
        <f>'Facilities Update'!#REF!</f>
        <v>#REF!</v>
      </c>
      <c r="C106" s="3" t="str">
        <f>IF(ISNUMBER('Facilities Update'!#REF!),'Facilities Update'!#REF!,"")</f>
        <v/>
      </c>
    </row>
    <row r="107" spans="2:3" ht="29" x14ac:dyDescent="0.35">
      <c r="B107" s="10" t="str">
        <f>'Facilities Update'!$C38</f>
        <v>Mildred Lake West Sales Meter Station</v>
      </c>
      <c r="C107" s="3">
        <f>IF(ISNUMBER('Facilities Update'!I38),'Facilities Update'!I38,"")</f>
        <v>6.6</v>
      </c>
    </row>
    <row r="108" spans="2:3" ht="58" x14ac:dyDescent="0.35">
      <c r="B108" s="10" t="str">
        <f>'Facilities Update'!$C39</f>
        <v>North Corridor Expansion Project: Hidden Lake North Compressor Station Unit Addition</v>
      </c>
      <c r="C108" s="3" t="str">
        <f>IF(ISNUMBER('Facilities Update'!I39),'Facilities Update'!I39,"")</f>
        <v/>
      </c>
    </row>
    <row r="109" spans="2:3" ht="58" x14ac:dyDescent="0.35">
      <c r="B109" s="10" t="str">
        <f>'Facilities Update'!$C40</f>
        <v>North Corridor Expansion Project: North Central Corridor Loop (North Star Section 2)</v>
      </c>
      <c r="C109" s="3" t="str">
        <f>IF(ISNUMBER('Facilities Update'!I40),'Facilities Update'!I40,"")</f>
        <v/>
      </c>
    </row>
    <row r="110" spans="2:3" x14ac:dyDescent="0.35">
      <c r="B110" s="10" t="e">
        <f>'Facilities Update'!#REF!</f>
        <v>#REF!</v>
      </c>
      <c r="C110" s="3" t="str">
        <f>IF(ISNUMBER('Facilities Update'!#REF!),'Facilities Update'!#REF!,"")</f>
        <v/>
      </c>
    </row>
    <row r="111" spans="2:3" x14ac:dyDescent="0.35">
      <c r="B111" s="10" t="e">
        <f>'Facilities Update'!#REF!</f>
        <v>#REF!</v>
      </c>
      <c r="C111" s="3" t="str">
        <f>IF(ISNUMBER('Facilities Update'!#REF!),'Facilities Update'!#REF!,"")</f>
        <v/>
      </c>
    </row>
    <row r="112" spans="2:3" x14ac:dyDescent="0.35">
      <c r="B112" s="10" t="e">
        <f>'Facilities Update'!#REF!</f>
        <v>#REF!</v>
      </c>
      <c r="C112" s="3" t="str">
        <f>IF(ISNUMBER('Facilities Update'!#REF!),'Facilities Update'!#REF!,"")</f>
        <v/>
      </c>
    </row>
    <row r="113" spans="2:3" x14ac:dyDescent="0.35">
      <c r="B113" s="10" t="e">
        <f>'Facilities Update'!#REF!</f>
        <v>#REF!</v>
      </c>
      <c r="C113" s="3" t="str">
        <f>IF(ISNUMBER('Facilities Update'!#REF!),'Facilities Update'!#REF!,"")</f>
        <v/>
      </c>
    </row>
    <row r="114" spans="2:3" x14ac:dyDescent="0.35">
      <c r="B114" s="10" t="e">
        <f>'Facilities Update'!#REF!</f>
        <v>#REF!</v>
      </c>
      <c r="C114" s="3" t="str">
        <f>IF(ISNUMBER('Facilities Update'!#REF!),'Facilities Update'!#REF!,"")</f>
        <v/>
      </c>
    </row>
    <row r="115" spans="2:3" x14ac:dyDescent="0.35">
      <c r="B115" s="10" t="e">
        <f>'Facilities Update'!#REF!</f>
        <v>#REF!</v>
      </c>
      <c r="C115" s="3" t="str">
        <f>IF(ISNUMBER('Facilities Update'!#REF!),'Facilities Update'!#REF!,"")</f>
        <v/>
      </c>
    </row>
    <row r="116" spans="2:3" x14ac:dyDescent="0.35">
      <c r="B116" s="10" t="e">
        <f>'Facilities Update'!#REF!</f>
        <v>#REF!</v>
      </c>
      <c r="C116" s="3" t="str">
        <f>IF(ISNUMBER('Facilities Update'!#REF!),'Facilities Update'!#REF!,"")</f>
        <v/>
      </c>
    </row>
    <row r="117" spans="2:3" x14ac:dyDescent="0.35">
      <c r="B117" s="10" t="e">
        <f>'Facilities Update'!#REF!</f>
        <v>#REF!</v>
      </c>
      <c r="C117" s="3" t="str">
        <f>IF(ISNUMBER('Facilities Update'!#REF!),'Facilities Update'!#REF!,"")</f>
        <v/>
      </c>
    </row>
    <row r="118" spans="2:3" x14ac:dyDescent="0.35">
      <c r="B118" s="10" t="e">
        <f>'Facilities Update'!#REF!</f>
        <v>#REF!</v>
      </c>
      <c r="C118" s="3" t="str">
        <f>IF(ISNUMBER('Facilities Update'!#REF!),'Facilities Update'!#REF!,"")</f>
        <v/>
      </c>
    </row>
    <row r="119" spans="2:3" ht="29" x14ac:dyDescent="0.35">
      <c r="B119" s="10" t="str">
        <f>'Facilities Update'!$C43</f>
        <v>Peers Compressor Station Unit Addition (AP)</v>
      </c>
      <c r="C119" s="3" t="str">
        <f>IF(ISNUMBER('Facilities Update'!I43),'Facilities Update'!I43,"")</f>
        <v/>
      </c>
    </row>
    <row r="120" spans="2:3" x14ac:dyDescent="0.35">
      <c r="B120" s="10" t="e">
        <f>'Facilities Update'!#REF!</f>
        <v>#REF!</v>
      </c>
      <c r="C120" s="3" t="str">
        <f>IF(ISNUMBER('Facilities Update'!#REF!),'Facilities Update'!#REF!,"")</f>
        <v/>
      </c>
    </row>
    <row r="121" spans="2:3" x14ac:dyDescent="0.35">
      <c r="B121" s="10" t="e">
        <f>'Facilities Update'!#REF!</f>
        <v>#REF!</v>
      </c>
      <c r="C121" s="3" t="str">
        <f>IF(ISNUMBER('Facilities Update'!#REF!),'Facilities Update'!#REF!,"")</f>
        <v/>
      </c>
    </row>
    <row r="122" spans="2:3" x14ac:dyDescent="0.35">
      <c r="B122" s="10" t="e">
        <f>'Facilities Update'!#REF!</f>
        <v>#REF!</v>
      </c>
      <c r="C122" s="3" t="str">
        <f>IF(ISNUMBER('Facilities Update'!#REF!),'Facilities Update'!#REF!,"")</f>
        <v/>
      </c>
    </row>
    <row r="123" spans="2:3" x14ac:dyDescent="0.35">
      <c r="B123" s="10" t="e">
        <f>'Facilities Update'!#REF!</f>
        <v>#REF!</v>
      </c>
      <c r="C123" s="3" t="str">
        <f>IF(ISNUMBER('Facilities Update'!#REF!),'Facilities Update'!#REF!,"")</f>
        <v/>
      </c>
    </row>
    <row r="124" spans="2:3" x14ac:dyDescent="0.35">
      <c r="B124" s="10" t="e">
        <f>'Facilities Update'!#REF!</f>
        <v>#REF!</v>
      </c>
      <c r="C124" s="3" t="str">
        <f>IF(ISNUMBER('Facilities Update'!#REF!),'Facilities Update'!#REF!,"")</f>
        <v/>
      </c>
    </row>
    <row r="125" spans="2:3" x14ac:dyDescent="0.35">
      <c r="B125" s="10" t="e">
        <f>'Facilities Update'!#REF!</f>
        <v>#REF!</v>
      </c>
      <c r="C125" s="3" t="str">
        <f>IF(ISNUMBER('Facilities Update'!#REF!),'Facilities Update'!#REF!,"")</f>
        <v/>
      </c>
    </row>
    <row r="126" spans="2:3" x14ac:dyDescent="0.35">
      <c r="B126" s="10" t="e">
        <f>'Facilities Update'!#REF!</f>
        <v>#REF!</v>
      </c>
      <c r="C126" s="3" t="str">
        <f>IF(ISNUMBER('Facilities Update'!#REF!),'Facilities Update'!#REF!,"")</f>
        <v/>
      </c>
    </row>
    <row r="127" spans="2:3" x14ac:dyDescent="0.35">
      <c r="B127" s="10" t="e">
        <f>'Facilities Update'!#REF!</f>
        <v>#REF!</v>
      </c>
      <c r="C127" s="3" t="str">
        <f>IF(ISNUMBER('Facilities Update'!#REF!),'Facilities Update'!#REF!,"")</f>
        <v/>
      </c>
    </row>
    <row r="128" spans="2:3" x14ac:dyDescent="0.35">
      <c r="B128" s="10" t="e">
        <f>'Facilities Update'!#REF!</f>
        <v>#REF!</v>
      </c>
      <c r="C128" s="3" t="str">
        <f>IF(ISNUMBER('Facilities Update'!#REF!),'Facilities Update'!#REF!,"")</f>
        <v/>
      </c>
    </row>
    <row r="129" spans="2:3" x14ac:dyDescent="0.35">
      <c r="B129" s="10" t="e">
        <f>'Facilities Update'!#REF!</f>
        <v>#REF!</v>
      </c>
      <c r="C129" s="3" t="str">
        <f>IF(ISNUMBER('Facilities Update'!#REF!),'Facilities Update'!#REF!,"")</f>
        <v/>
      </c>
    </row>
    <row r="130" spans="2:3" x14ac:dyDescent="0.35">
      <c r="B130" s="10" t="e">
        <f>'Facilities Update'!#REF!</f>
        <v>#REF!</v>
      </c>
      <c r="C130" s="3" t="str">
        <f>IF(ISNUMBER('Facilities Update'!#REF!),'Facilities Update'!#REF!,"")</f>
        <v/>
      </c>
    </row>
    <row r="131" spans="2:3" x14ac:dyDescent="0.35">
      <c r="B131" s="10" t="e">
        <f>'Facilities Update'!#REF!</f>
        <v>#REF!</v>
      </c>
      <c r="C131" s="3" t="str">
        <f>IF(ISNUMBER('Facilities Update'!#REF!),'Facilities Update'!#REF!,"")</f>
        <v/>
      </c>
    </row>
    <row r="132" spans="2:3" x14ac:dyDescent="0.35">
      <c r="B132" s="10" t="e">
        <f>'Facilities Update'!#REF!</f>
        <v>#REF!</v>
      </c>
      <c r="C132" s="3" t="str">
        <f>IF(ISNUMBER('Facilities Update'!#REF!),'Facilities Update'!#REF!,"")</f>
        <v/>
      </c>
    </row>
    <row r="133" spans="2:3" x14ac:dyDescent="0.35">
      <c r="B133" s="10" t="e">
        <f>'Facilities Update'!#REF!</f>
        <v>#REF!</v>
      </c>
      <c r="C133" s="3" t="str">
        <f>IF(ISNUMBER('Facilities Update'!#REF!),'Facilities Update'!#REF!,"")</f>
        <v/>
      </c>
    </row>
    <row r="134" spans="2:3" x14ac:dyDescent="0.35">
      <c r="B134" s="10" t="e">
        <f>'Facilities Update'!#REF!</f>
        <v>#REF!</v>
      </c>
      <c r="C134" s="3" t="str">
        <f>IF(ISNUMBER('Facilities Update'!#REF!),'Facilities Update'!#REF!,"")</f>
        <v/>
      </c>
    </row>
    <row r="135" spans="2:3" ht="29" x14ac:dyDescent="0.35">
      <c r="B135" s="10" t="str">
        <f>'Facilities Update'!$C46</f>
        <v>Smoky River South Sales Meter Station</v>
      </c>
      <c r="C135" s="3"/>
    </row>
    <row r="136" spans="2:3" x14ac:dyDescent="0.35">
      <c r="B136" s="10" t="e">
        <f>'Facilities Update'!#REF!</f>
        <v>#REF!</v>
      </c>
      <c r="C136" s="3"/>
    </row>
    <row r="137" spans="2:3" x14ac:dyDescent="0.35">
      <c r="B137" s="10" t="e">
        <f>'Facilities Update'!#REF!</f>
        <v>#REF!</v>
      </c>
      <c r="C137" s="3"/>
    </row>
    <row r="138" spans="2:3" x14ac:dyDescent="0.35">
      <c r="B138" s="10" t="e">
        <f>'Facilities Update'!#REF!</f>
        <v>#REF!</v>
      </c>
      <c r="C138" s="3"/>
    </row>
    <row r="139" spans="2:3" ht="43.5" x14ac:dyDescent="0.35">
      <c r="B139" s="10" t="str">
        <f>'Facilities Update'!$C47</f>
        <v xml:space="preserve">Spruce Grove and Stony Plain UPU – Installation (AP)
</v>
      </c>
      <c r="C139" s="3"/>
    </row>
    <row r="140" spans="2:3" x14ac:dyDescent="0.35">
      <c r="B140" s="10" t="e">
        <f>'Facilities Update'!#REF!</f>
        <v>#REF!</v>
      </c>
      <c r="C140" s="3"/>
    </row>
    <row r="141" spans="2:3" x14ac:dyDescent="0.35">
      <c r="B141" s="10" t="e">
        <f>'Facilities Update'!#REF!</f>
        <v>#REF!</v>
      </c>
      <c r="C141" s="3"/>
    </row>
    <row r="142" spans="2:3" x14ac:dyDescent="0.35">
      <c r="B142" s="10" t="e">
        <f>'Facilities Update'!#REF!</f>
        <v>#REF!</v>
      </c>
      <c r="C142" s="3"/>
    </row>
    <row r="143" spans="2:3" x14ac:dyDescent="0.35">
      <c r="B143" s="8"/>
    </row>
    <row r="144" spans="2:3" x14ac:dyDescent="0.35">
      <c r="B144" s="8"/>
    </row>
    <row r="145" spans="2:2" x14ac:dyDescent="0.35">
      <c r="B145" s="8"/>
    </row>
    <row r="146" spans="2:2" x14ac:dyDescent="0.35">
      <c r="B146" s="8"/>
    </row>
    <row r="147" spans="2:2" x14ac:dyDescent="0.35">
      <c r="B147" s="8"/>
    </row>
    <row r="148" spans="2:2" x14ac:dyDescent="0.35">
      <c r="B148" s="8"/>
    </row>
    <row r="149" spans="2:2" x14ac:dyDescent="0.35">
      <c r="B149" s="8"/>
    </row>
    <row r="150" spans="2:2" x14ac:dyDescent="0.35">
      <c r="B150" s="8"/>
    </row>
    <row r="151" spans="2:2" x14ac:dyDescent="0.35">
      <c r="B151" s="8"/>
    </row>
    <row r="152" spans="2:2" x14ac:dyDescent="0.35">
      <c r="B152" s="8"/>
    </row>
    <row r="153" spans="2:2" x14ac:dyDescent="0.35">
      <c r="B153" s="8"/>
    </row>
    <row r="154" spans="2:2" x14ac:dyDescent="0.35">
      <c r="B154" s="8"/>
    </row>
    <row r="155" spans="2:2" x14ac:dyDescent="0.35">
      <c r="B155" s="8"/>
    </row>
    <row r="156" spans="2:2" x14ac:dyDescent="0.35">
      <c r="B156" s="8"/>
    </row>
    <row r="157" spans="2:2" x14ac:dyDescent="0.35">
      <c r="B157" s="8"/>
    </row>
    <row r="158" spans="2:2" x14ac:dyDescent="0.35">
      <c r="B158" s="8"/>
    </row>
    <row r="159" spans="2:2" x14ac:dyDescent="0.35">
      <c r="B159" s="8"/>
    </row>
    <row r="160" spans="2:2" x14ac:dyDescent="0.35">
      <c r="B160" s="8"/>
    </row>
    <row r="161" spans="2:2" x14ac:dyDescent="0.35">
      <c r="B161" s="8"/>
    </row>
    <row r="162" spans="2:2" x14ac:dyDescent="0.35">
      <c r="B162" s="8"/>
    </row>
    <row r="163" spans="2:2" x14ac:dyDescent="0.35">
      <c r="B163" s="8"/>
    </row>
    <row r="164" spans="2:2" x14ac:dyDescent="0.35">
      <c r="B164" s="8"/>
    </row>
    <row r="165" spans="2:2" x14ac:dyDescent="0.35">
      <c r="B165" s="8"/>
    </row>
    <row r="166" spans="2:2" x14ac:dyDescent="0.35">
      <c r="B166" s="8"/>
    </row>
    <row r="167" spans="2:2" x14ac:dyDescent="0.35">
      <c r="B167" s="8"/>
    </row>
    <row r="168" spans="2:2" x14ac:dyDescent="0.35">
      <c r="B168" s="8"/>
    </row>
    <row r="169" spans="2:2" x14ac:dyDescent="0.35">
      <c r="B169" s="8"/>
    </row>
    <row r="170" spans="2:2" x14ac:dyDescent="0.35">
      <c r="B170" s="8"/>
    </row>
    <row r="171" spans="2:2" x14ac:dyDescent="0.35">
      <c r="B171" s="8"/>
    </row>
    <row r="172" spans="2:2" x14ac:dyDescent="0.35">
      <c r="B172" s="8"/>
    </row>
    <row r="173" spans="2:2" x14ac:dyDescent="0.35">
      <c r="B173" s="8"/>
    </row>
    <row r="174" spans="2:2" x14ac:dyDescent="0.35">
      <c r="B174" s="8"/>
    </row>
    <row r="175" spans="2:2" x14ac:dyDescent="0.35">
      <c r="B175" s="8"/>
    </row>
    <row r="176" spans="2:2" x14ac:dyDescent="0.35">
      <c r="B176" s="8"/>
    </row>
    <row r="177" spans="2:2" x14ac:dyDescent="0.35">
      <c r="B177" s="8"/>
    </row>
    <row r="178" spans="2:2" x14ac:dyDescent="0.35">
      <c r="B178" s="8"/>
    </row>
    <row r="179" spans="2:2" x14ac:dyDescent="0.35">
      <c r="B179" s="8"/>
    </row>
    <row r="180" spans="2:2" x14ac:dyDescent="0.35">
      <c r="B180" s="8"/>
    </row>
    <row r="181" spans="2:2" x14ac:dyDescent="0.35">
      <c r="B181" s="8"/>
    </row>
    <row r="182" spans="2:2" x14ac:dyDescent="0.35">
      <c r="B182" s="8"/>
    </row>
    <row r="183" spans="2:2" x14ac:dyDescent="0.35">
      <c r="B183" s="8"/>
    </row>
    <row r="184" spans="2:2" x14ac:dyDescent="0.35">
      <c r="B184" s="8"/>
    </row>
    <row r="185" spans="2:2" x14ac:dyDescent="0.35">
      <c r="B185" s="8"/>
    </row>
    <row r="186" spans="2:2" x14ac:dyDescent="0.35">
      <c r="B186" s="8"/>
    </row>
    <row r="187" spans="2:2" x14ac:dyDescent="0.35">
      <c r="B187" s="8"/>
    </row>
    <row r="188" spans="2:2" x14ac:dyDescent="0.35">
      <c r="B188" s="8"/>
    </row>
    <row r="189" spans="2:2" x14ac:dyDescent="0.35">
      <c r="B189" s="8"/>
    </row>
    <row r="190" spans="2:2" x14ac:dyDescent="0.35">
      <c r="B190" s="8"/>
    </row>
    <row r="191" spans="2:2" x14ac:dyDescent="0.35">
      <c r="B191" s="8"/>
    </row>
    <row r="192" spans="2:2" x14ac:dyDescent="0.35">
      <c r="B192" s="8"/>
    </row>
    <row r="193" spans="2:2" x14ac:dyDescent="0.35">
      <c r="B193" s="8"/>
    </row>
    <row r="194" spans="2:2" x14ac:dyDescent="0.35">
      <c r="B194" s="8"/>
    </row>
    <row r="195" spans="2:2" x14ac:dyDescent="0.35">
      <c r="B195" s="8"/>
    </row>
    <row r="196" spans="2:2" x14ac:dyDescent="0.35">
      <c r="B196" s="8"/>
    </row>
    <row r="197" spans="2:2" x14ac:dyDescent="0.35">
      <c r="B197" s="8"/>
    </row>
    <row r="198" spans="2:2" x14ac:dyDescent="0.35">
      <c r="B198" s="8"/>
    </row>
    <row r="199" spans="2:2" x14ac:dyDescent="0.35">
      <c r="B199" s="8"/>
    </row>
    <row r="200" spans="2:2" x14ac:dyDescent="0.35">
      <c r="B200" s="8"/>
    </row>
    <row r="201" spans="2:2" x14ac:dyDescent="0.35">
      <c r="B201" s="8"/>
    </row>
    <row r="202" spans="2:2" x14ac:dyDescent="0.35">
      <c r="B202" s="8"/>
    </row>
    <row r="203" spans="2:2" x14ac:dyDescent="0.35">
      <c r="B203" s="8"/>
    </row>
    <row r="204" spans="2:2" x14ac:dyDescent="0.35">
      <c r="B204" s="8"/>
    </row>
    <row r="205" spans="2:2" x14ac:dyDescent="0.35">
      <c r="B205" s="8"/>
    </row>
    <row r="206" spans="2:2" x14ac:dyDescent="0.35">
      <c r="B206" s="8"/>
    </row>
    <row r="207" spans="2:2" x14ac:dyDescent="0.35">
      <c r="B207" s="8"/>
    </row>
    <row r="208" spans="2:2" x14ac:dyDescent="0.35">
      <c r="B208" s="8"/>
    </row>
    <row r="209" spans="2:2" x14ac:dyDescent="0.35">
      <c r="B209" s="8"/>
    </row>
    <row r="210" spans="2:2" x14ac:dyDescent="0.35">
      <c r="B210" s="8"/>
    </row>
    <row r="211" spans="2:2" x14ac:dyDescent="0.35">
      <c r="B211" s="8"/>
    </row>
    <row r="212" spans="2:2" x14ac:dyDescent="0.35">
      <c r="B212" s="8"/>
    </row>
    <row r="213" spans="2:2" x14ac:dyDescent="0.35">
      <c r="B213" s="8"/>
    </row>
    <row r="214" spans="2:2" x14ac:dyDescent="0.35">
      <c r="B214" s="8"/>
    </row>
    <row r="215" spans="2:2" x14ac:dyDescent="0.35">
      <c r="B215" s="8"/>
    </row>
    <row r="216" spans="2:2" x14ac:dyDescent="0.35">
      <c r="B216" s="8"/>
    </row>
    <row r="217" spans="2:2" x14ac:dyDescent="0.35">
      <c r="B217" s="8"/>
    </row>
    <row r="218" spans="2:2" x14ac:dyDescent="0.35">
      <c r="B218" s="8"/>
    </row>
    <row r="219" spans="2:2" x14ac:dyDescent="0.35">
      <c r="B219" s="8"/>
    </row>
    <row r="220" spans="2:2" x14ac:dyDescent="0.35">
      <c r="B220" s="8"/>
    </row>
    <row r="221" spans="2:2" x14ac:dyDescent="0.35">
      <c r="B221" s="8"/>
    </row>
    <row r="222" spans="2:2" x14ac:dyDescent="0.35">
      <c r="B222" s="8"/>
    </row>
    <row r="223" spans="2:2" x14ac:dyDescent="0.35">
      <c r="B223" s="8"/>
    </row>
    <row r="224" spans="2:2" x14ac:dyDescent="0.35">
      <c r="B224" s="8"/>
    </row>
    <row r="225" spans="2:2" x14ac:dyDescent="0.35">
      <c r="B225" s="8"/>
    </row>
    <row r="226" spans="2:2" x14ac:dyDescent="0.35">
      <c r="B226" s="8"/>
    </row>
    <row r="227" spans="2:2" x14ac:dyDescent="0.35">
      <c r="B227" s="8"/>
    </row>
    <row r="228" spans="2:2" x14ac:dyDescent="0.35">
      <c r="B228" s="8"/>
    </row>
    <row r="229" spans="2:2" x14ac:dyDescent="0.35">
      <c r="B229" s="8"/>
    </row>
    <row r="230" spans="2:2" x14ac:dyDescent="0.35">
      <c r="B230" s="8"/>
    </row>
    <row r="231" spans="2:2" x14ac:dyDescent="0.35">
      <c r="B231" s="8"/>
    </row>
    <row r="232" spans="2:2" x14ac:dyDescent="0.35">
      <c r="B232" s="8"/>
    </row>
    <row r="233" spans="2:2" x14ac:dyDescent="0.35">
      <c r="B233" s="8"/>
    </row>
    <row r="234" spans="2:2" x14ac:dyDescent="0.35">
      <c r="B234" s="8"/>
    </row>
    <row r="235" spans="2:2" x14ac:dyDescent="0.35">
      <c r="B235" s="8"/>
    </row>
    <row r="236" spans="2:2" x14ac:dyDescent="0.35">
      <c r="B236" s="8"/>
    </row>
    <row r="237" spans="2:2" x14ac:dyDescent="0.35">
      <c r="B237" s="8"/>
    </row>
    <row r="238" spans="2:2" x14ac:dyDescent="0.35">
      <c r="B238" s="8"/>
    </row>
    <row r="239" spans="2:2" x14ac:dyDescent="0.35">
      <c r="B239" s="8"/>
    </row>
    <row r="240" spans="2:2" x14ac:dyDescent="0.35">
      <c r="B240" s="8"/>
    </row>
    <row r="241" spans="2:2" x14ac:dyDescent="0.35">
      <c r="B241" s="8"/>
    </row>
    <row r="242" spans="2:2" x14ac:dyDescent="0.35">
      <c r="B242" s="8"/>
    </row>
    <row r="243" spans="2:2" x14ac:dyDescent="0.35">
      <c r="B243" s="8"/>
    </row>
    <row r="244" spans="2:2" x14ac:dyDescent="0.35">
      <c r="B244" s="8"/>
    </row>
    <row r="245" spans="2:2" x14ac:dyDescent="0.35">
      <c r="B245" s="8"/>
    </row>
    <row r="246" spans="2:2" x14ac:dyDescent="0.35">
      <c r="B246" s="8"/>
    </row>
    <row r="247" spans="2:2" x14ac:dyDescent="0.35">
      <c r="B247" s="8"/>
    </row>
    <row r="248" spans="2:2" x14ac:dyDescent="0.35">
      <c r="B248" s="8"/>
    </row>
    <row r="249" spans="2:2" x14ac:dyDescent="0.35">
      <c r="B249" s="8"/>
    </row>
    <row r="250" spans="2:2" x14ac:dyDescent="0.35">
      <c r="B250" s="8"/>
    </row>
    <row r="251" spans="2:2" x14ac:dyDescent="0.35">
      <c r="B251" s="8"/>
    </row>
    <row r="252" spans="2:2" x14ac:dyDescent="0.35">
      <c r="B252" s="8"/>
    </row>
    <row r="253" spans="2:2" x14ac:dyDescent="0.35">
      <c r="B253" s="8"/>
    </row>
    <row r="254" spans="2:2" x14ac:dyDescent="0.35">
      <c r="B254" s="8"/>
    </row>
    <row r="255" spans="2:2" x14ac:dyDescent="0.35">
      <c r="B255" s="8"/>
    </row>
    <row r="256" spans="2:2" x14ac:dyDescent="0.35">
      <c r="B256" s="8"/>
    </row>
    <row r="257" spans="2:2" x14ac:dyDescent="0.35">
      <c r="B257" s="8"/>
    </row>
    <row r="258" spans="2:2" x14ac:dyDescent="0.35">
      <c r="B258" s="8"/>
    </row>
    <row r="259" spans="2:2" x14ac:dyDescent="0.35">
      <c r="B259" s="8"/>
    </row>
    <row r="260" spans="2:2" x14ac:dyDescent="0.35">
      <c r="B260" s="8"/>
    </row>
    <row r="261" spans="2:2" x14ac:dyDescent="0.35">
      <c r="B261" s="8"/>
    </row>
    <row r="262" spans="2:2" x14ac:dyDescent="0.35">
      <c r="B262" s="8"/>
    </row>
    <row r="263" spans="2:2" x14ac:dyDescent="0.35">
      <c r="B263" s="8"/>
    </row>
    <row r="264" spans="2:2" x14ac:dyDescent="0.35">
      <c r="B264" s="8"/>
    </row>
    <row r="265" spans="2:2" x14ac:dyDescent="0.35">
      <c r="B265" s="8"/>
    </row>
    <row r="266" spans="2:2" x14ac:dyDescent="0.35">
      <c r="B266" s="8"/>
    </row>
    <row r="267" spans="2:2" x14ac:dyDescent="0.35">
      <c r="B267" s="8"/>
    </row>
    <row r="268" spans="2:2" x14ac:dyDescent="0.35">
      <c r="B268" s="8"/>
    </row>
    <row r="269" spans="2:2" x14ac:dyDescent="0.35">
      <c r="B269" s="8"/>
    </row>
    <row r="270" spans="2:2" x14ac:dyDescent="0.35">
      <c r="B270" s="8"/>
    </row>
    <row r="271" spans="2:2" x14ac:dyDescent="0.35">
      <c r="B271" s="8"/>
    </row>
    <row r="272" spans="2:2" x14ac:dyDescent="0.35">
      <c r="B272" s="8"/>
    </row>
    <row r="273" spans="2:2" x14ac:dyDescent="0.35">
      <c r="B273" s="8"/>
    </row>
    <row r="274" spans="2:2" x14ac:dyDescent="0.35">
      <c r="B274" s="8"/>
    </row>
    <row r="275" spans="2:2" x14ac:dyDescent="0.35">
      <c r="B275" s="8"/>
    </row>
    <row r="276" spans="2:2" x14ac:dyDescent="0.35">
      <c r="B276" s="8"/>
    </row>
    <row r="277" spans="2:2" x14ac:dyDescent="0.35">
      <c r="B277" s="8"/>
    </row>
    <row r="278" spans="2:2" x14ac:dyDescent="0.35">
      <c r="B278" s="8"/>
    </row>
    <row r="279" spans="2:2" x14ac:dyDescent="0.35">
      <c r="B279" s="8"/>
    </row>
    <row r="280" spans="2:2" x14ac:dyDescent="0.35">
      <c r="B280" s="8"/>
    </row>
    <row r="281" spans="2:2" x14ac:dyDescent="0.35">
      <c r="B281" s="8"/>
    </row>
    <row r="282" spans="2:2" x14ac:dyDescent="0.35">
      <c r="B282" s="8"/>
    </row>
    <row r="283" spans="2:2" x14ac:dyDescent="0.35">
      <c r="B283" s="8"/>
    </row>
    <row r="284" spans="2:2" x14ac:dyDescent="0.35">
      <c r="B284" s="8"/>
    </row>
    <row r="285" spans="2:2" x14ac:dyDescent="0.35">
      <c r="B285" s="8"/>
    </row>
    <row r="286" spans="2:2" x14ac:dyDescent="0.35">
      <c r="B286" s="8"/>
    </row>
    <row r="287" spans="2:2" x14ac:dyDescent="0.35">
      <c r="B287" s="8"/>
    </row>
    <row r="288" spans="2:2" x14ac:dyDescent="0.35">
      <c r="B288" s="8"/>
    </row>
    <row r="289" spans="2:2" x14ac:dyDescent="0.35">
      <c r="B289" s="8"/>
    </row>
    <row r="290" spans="2:2" x14ac:dyDescent="0.35">
      <c r="B290" s="8"/>
    </row>
    <row r="291" spans="2:2" x14ac:dyDescent="0.35">
      <c r="B291" s="8"/>
    </row>
    <row r="292" spans="2:2" x14ac:dyDescent="0.35">
      <c r="B292" s="8"/>
    </row>
    <row r="293" spans="2:2" x14ac:dyDescent="0.35">
      <c r="B293" s="8"/>
    </row>
    <row r="294" spans="2:2" x14ac:dyDescent="0.35">
      <c r="B294" s="8"/>
    </row>
    <row r="295" spans="2:2" x14ac:dyDescent="0.35">
      <c r="B295" s="8"/>
    </row>
    <row r="296" spans="2:2" x14ac:dyDescent="0.35">
      <c r="B296" s="8"/>
    </row>
    <row r="297" spans="2:2" x14ac:dyDescent="0.35">
      <c r="B297" s="8"/>
    </row>
    <row r="298" spans="2:2" x14ac:dyDescent="0.35">
      <c r="B298" s="8"/>
    </row>
    <row r="299" spans="2:2" x14ac:dyDescent="0.35">
      <c r="B299" s="8"/>
    </row>
    <row r="300" spans="2:2" x14ac:dyDescent="0.35">
      <c r="B300" s="8"/>
    </row>
    <row r="301" spans="2:2" x14ac:dyDescent="0.35">
      <c r="B301" s="8"/>
    </row>
    <row r="302" spans="2:2" x14ac:dyDescent="0.35">
      <c r="B302" s="8"/>
    </row>
    <row r="303" spans="2:2" x14ac:dyDescent="0.35">
      <c r="B303" s="8"/>
    </row>
    <row r="304" spans="2:2" x14ac:dyDescent="0.35">
      <c r="B304" s="8"/>
    </row>
    <row r="305" spans="2:2" x14ac:dyDescent="0.35">
      <c r="B305" s="8"/>
    </row>
    <row r="306" spans="2:2" x14ac:dyDescent="0.35">
      <c r="B306" s="8"/>
    </row>
    <row r="307" spans="2:2" x14ac:dyDescent="0.35">
      <c r="B307" s="8"/>
    </row>
    <row r="308" spans="2:2" x14ac:dyDescent="0.35">
      <c r="B308" s="8"/>
    </row>
    <row r="309" spans="2:2" x14ac:dyDescent="0.35">
      <c r="B309" s="8"/>
    </row>
    <row r="310" spans="2:2" x14ac:dyDescent="0.35">
      <c r="B310" s="8"/>
    </row>
    <row r="311" spans="2:2" x14ac:dyDescent="0.35">
      <c r="B311" s="8"/>
    </row>
    <row r="312" spans="2:2" x14ac:dyDescent="0.35">
      <c r="B312" s="8"/>
    </row>
    <row r="313" spans="2:2" x14ac:dyDescent="0.35">
      <c r="B313" s="8"/>
    </row>
    <row r="314" spans="2:2" x14ac:dyDescent="0.35">
      <c r="B314" s="8"/>
    </row>
    <row r="315" spans="2:2" x14ac:dyDescent="0.35">
      <c r="B315" s="8"/>
    </row>
    <row r="316" spans="2:2" x14ac:dyDescent="0.35">
      <c r="B316" s="8"/>
    </row>
    <row r="317" spans="2:2" x14ac:dyDescent="0.35">
      <c r="B317" s="8"/>
    </row>
    <row r="318" spans="2:2" x14ac:dyDescent="0.35">
      <c r="B318" s="8"/>
    </row>
    <row r="319" spans="2:2" x14ac:dyDescent="0.35">
      <c r="B319" s="8"/>
    </row>
    <row r="320" spans="2:2" x14ac:dyDescent="0.35">
      <c r="B320" s="8"/>
    </row>
    <row r="321" spans="2:2" x14ac:dyDescent="0.35">
      <c r="B321" s="8"/>
    </row>
    <row r="322" spans="2:2" x14ac:dyDescent="0.35">
      <c r="B322" s="8"/>
    </row>
    <row r="323" spans="2:2" x14ac:dyDescent="0.35">
      <c r="B323" s="8"/>
    </row>
    <row r="324" spans="2:2" x14ac:dyDescent="0.35">
      <c r="B324" s="8"/>
    </row>
    <row r="325" spans="2:2" x14ac:dyDescent="0.35">
      <c r="B325" s="8"/>
    </row>
    <row r="326" spans="2:2" x14ac:dyDescent="0.35">
      <c r="B326" s="8"/>
    </row>
    <row r="327" spans="2:2" x14ac:dyDescent="0.35">
      <c r="B327" s="8"/>
    </row>
    <row r="328" spans="2:2" x14ac:dyDescent="0.35">
      <c r="B328" s="8"/>
    </row>
    <row r="329" spans="2:2" x14ac:dyDescent="0.35">
      <c r="B329" s="8"/>
    </row>
    <row r="330" spans="2:2" x14ac:dyDescent="0.35">
      <c r="B330" s="8"/>
    </row>
    <row r="331" spans="2:2" x14ac:dyDescent="0.35">
      <c r="B331" s="8"/>
    </row>
    <row r="332" spans="2:2" x14ac:dyDescent="0.35">
      <c r="B332" s="8"/>
    </row>
    <row r="333" spans="2:2" x14ac:dyDescent="0.35">
      <c r="B333" s="8"/>
    </row>
    <row r="334" spans="2:2" x14ac:dyDescent="0.35">
      <c r="B334" s="8"/>
    </row>
    <row r="335" spans="2:2" x14ac:dyDescent="0.35">
      <c r="B335" s="8"/>
    </row>
    <row r="336" spans="2:2" x14ac:dyDescent="0.35">
      <c r="B336" s="8"/>
    </row>
    <row r="337" spans="2:2" x14ac:dyDescent="0.35">
      <c r="B337" s="8"/>
    </row>
    <row r="338" spans="2:2" x14ac:dyDescent="0.35">
      <c r="B338" s="8"/>
    </row>
    <row r="339" spans="2:2" x14ac:dyDescent="0.35">
      <c r="B339" s="8"/>
    </row>
    <row r="340" spans="2:2" x14ac:dyDescent="0.35">
      <c r="B340" s="8"/>
    </row>
    <row r="341" spans="2:2" x14ac:dyDescent="0.35">
      <c r="B341" s="8"/>
    </row>
    <row r="342" spans="2:2" x14ac:dyDescent="0.35">
      <c r="B342" s="8"/>
    </row>
    <row r="343" spans="2:2" x14ac:dyDescent="0.35">
      <c r="B343" s="8"/>
    </row>
    <row r="344" spans="2:2" x14ac:dyDescent="0.35">
      <c r="B344" s="8"/>
    </row>
    <row r="345" spans="2:2" x14ac:dyDescent="0.35">
      <c r="B345" s="8"/>
    </row>
    <row r="346" spans="2:2" x14ac:dyDescent="0.35">
      <c r="B346" s="8"/>
    </row>
    <row r="347" spans="2:2" x14ac:dyDescent="0.35">
      <c r="B347" s="8"/>
    </row>
    <row r="348" spans="2:2" x14ac:dyDescent="0.35">
      <c r="B348" s="8"/>
    </row>
    <row r="349" spans="2:2" x14ac:dyDescent="0.35">
      <c r="B349" s="8"/>
    </row>
    <row r="350" spans="2:2" x14ac:dyDescent="0.35">
      <c r="B350" s="8"/>
    </row>
    <row r="351" spans="2:2" x14ac:dyDescent="0.35">
      <c r="B351" s="8"/>
    </row>
    <row r="352" spans="2:2" x14ac:dyDescent="0.35">
      <c r="B352" s="8"/>
    </row>
    <row r="353" spans="2:2" x14ac:dyDescent="0.35">
      <c r="B353" s="8"/>
    </row>
    <row r="354" spans="2:2" x14ac:dyDescent="0.35">
      <c r="B354" s="8"/>
    </row>
    <row r="355" spans="2:2" x14ac:dyDescent="0.35">
      <c r="B355" s="8"/>
    </row>
    <row r="356" spans="2:2" x14ac:dyDescent="0.35">
      <c r="B356" s="8"/>
    </row>
    <row r="357" spans="2:2" x14ac:dyDescent="0.35">
      <c r="B357" s="8"/>
    </row>
    <row r="358" spans="2:2" x14ac:dyDescent="0.35">
      <c r="B358" s="8"/>
    </row>
    <row r="359" spans="2:2" x14ac:dyDescent="0.35">
      <c r="B359" s="8"/>
    </row>
    <row r="360" spans="2:2" x14ac:dyDescent="0.35">
      <c r="B360" s="8"/>
    </row>
    <row r="361" spans="2:2" x14ac:dyDescent="0.35">
      <c r="B361" s="8"/>
    </row>
    <row r="362" spans="2:2" x14ac:dyDescent="0.35">
      <c r="B362" s="8"/>
    </row>
    <row r="363" spans="2:2" x14ac:dyDescent="0.35">
      <c r="B363" s="8"/>
    </row>
    <row r="364" spans="2:2" x14ac:dyDescent="0.35">
      <c r="B364" s="8"/>
    </row>
    <row r="365" spans="2:2" x14ac:dyDescent="0.35">
      <c r="B365" s="8"/>
    </row>
    <row r="366" spans="2:2" x14ac:dyDescent="0.35">
      <c r="B366" s="8"/>
    </row>
    <row r="367" spans="2:2" x14ac:dyDescent="0.35">
      <c r="B367" s="8"/>
    </row>
    <row r="368" spans="2:2" x14ac:dyDescent="0.35">
      <c r="B368" s="8"/>
    </row>
    <row r="369" spans="2:2" x14ac:dyDescent="0.35">
      <c r="B369" s="8"/>
    </row>
    <row r="370" spans="2:2" x14ac:dyDescent="0.35">
      <c r="B370" s="8"/>
    </row>
    <row r="371" spans="2:2" x14ac:dyDescent="0.35">
      <c r="B371" s="8"/>
    </row>
    <row r="372" spans="2:2" x14ac:dyDescent="0.35">
      <c r="B372" s="8"/>
    </row>
    <row r="373" spans="2:2" x14ac:dyDescent="0.35">
      <c r="B373" s="8"/>
    </row>
    <row r="374" spans="2:2" x14ac:dyDescent="0.35">
      <c r="B374" s="8"/>
    </row>
    <row r="375" spans="2:2" x14ac:dyDescent="0.35">
      <c r="B375" s="8"/>
    </row>
    <row r="376" spans="2:2" x14ac:dyDescent="0.35">
      <c r="B376" s="8"/>
    </row>
    <row r="377" spans="2:2" x14ac:dyDescent="0.35">
      <c r="B377" s="8"/>
    </row>
    <row r="378" spans="2:2" x14ac:dyDescent="0.35">
      <c r="B378" s="8"/>
    </row>
    <row r="379" spans="2:2" x14ac:dyDescent="0.35">
      <c r="B379" s="8"/>
    </row>
    <row r="380" spans="2:2" x14ac:dyDescent="0.35">
      <c r="B380" s="8"/>
    </row>
    <row r="381" spans="2:2" x14ac:dyDescent="0.35">
      <c r="B381" s="8"/>
    </row>
    <row r="382" spans="2:2" x14ac:dyDescent="0.35">
      <c r="B382" s="8"/>
    </row>
    <row r="383" spans="2:2" x14ac:dyDescent="0.35">
      <c r="B383" s="8"/>
    </row>
    <row r="384" spans="2:2" x14ac:dyDescent="0.35">
      <c r="B384" s="8"/>
    </row>
    <row r="385" spans="2:2" x14ac:dyDescent="0.35">
      <c r="B385" s="8"/>
    </row>
    <row r="386" spans="2:2" x14ac:dyDescent="0.35">
      <c r="B386" s="8"/>
    </row>
    <row r="387" spans="2:2" x14ac:dyDescent="0.35">
      <c r="B387" s="8"/>
    </row>
    <row r="388" spans="2:2" x14ac:dyDescent="0.35">
      <c r="B388" s="8"/>
    </row>
    <row r="389" spans="2:2" x14ac:dyDescent="0.35">
      <c r="B389" s="8"/>
    </row>
    <row r="390" spans="2:2" x14ac:dyDescent="0.35">
      <c r="B390" s="8"/>
    </row>
    <row r="391" spans="2:2" x14ac:dyDescent="0.35">
      <c r="B391" s="8"/>
    </row>
    <row r="392" spans="2:2" x14ac:dyDescent="0.35">
      <c r="B392" s="8"/>
    </row>
    <row r="393" spans="2:2" x14ac:dyDescent="0.35">
      <c r="B393" s="8"/>
    </row>
  </sheetData>
  <sortState xmlns:xlrd2="http://schemas.microsoft.com/office/spreadsheetml/2017/richdata2" ref="B4:C142">
    <sortCondition ref="C3"/>
  </sortState>
  <pageMargins left="0.7" right="0.7" top="0.75" bottom="0.75" header="0.3" footer="0.3"/>
  <pageSetup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1919C58E860D143A088B1C372AABC42" ma:contentTypeVersion="12" ma:contentTypeDescription="Create a new document." ma:contentTypeScope="" ma:versionID="60412ed59b17b26e69a5092f4b4ee3fa">
  <xsd:schema xmlns:xsd="http://www.w3.org/2001/XMLSchema" xmlns:xs="http://www.w3.org/2001/XMLSchema" xmlns:p="http://schemas.microsoft.com/office/2006/metadata/properties" xmlns:ns3="72a473a2-30e8-4c05-a7bc-48083942d4e1" xmlns:ns4="ab2b2a1d-d64d-4293-84be-0be2bc307d51" targetNamespace="http://schemas.microsoft.com/office/2006/metadata/properties" ma:root="true" ma:fieldsID="d8f251ccbb69c56c2a163eceb58772aa" ns3:_="" ns4:_="">
    <xsd:import namespace="72a473a2-30e8-4c05-a7bc-48083942d4e1"/>
    <xsd:import namespace="ab2b2a1d-d64d-4293-84be-0be2bc307d51"/>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a473a2-30e8-4c05-a7bc-48083942d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b2b2a1d-d64d-4293-84be-0be2bc307d5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6A950C-1FFC-414F-8F47-2C93A3C9FD3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15E8CB6-8119-45EB-A873-3EFE4F81B0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a473a2-30e8-4c05-a7bc-48083942d4e1"/>
    <ds:schemaRef ds:uri="ab2b2a1d-d64d-4293-84be-0be2bc307d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3F87ED-53AD-4C41-ACFA-B956232C4709}">
  <ds:schemaRefs>
    <ds:schemaRef ds:uri="http://schemas.microsoft.com/sharepoint/v3/contenttype/forms"/>
  </ds:schemaRefs>
</ds:datastoreItem>
</file>

<file path=docMetadata/LabelInfo.xml><?xml version="1.0" encoding="utf-8"?>
<clbl:labelList xmlns:clbl="http://schemas.microsoft.com/office/2020/mipLabelMetadata">
  <clbl:label id="{b0cee36c-225c-4f48-b60b-921f444b5698}" enabled="0" method="" siteId="{b0cee36c-225c-4f48-b60b-921f444b569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Summary &amp; Notes</vt:lpstr>
      <vt:lpstr>Facilities Update</vt:lpstr>
      <vt:lpstr>References</vt:lpstr>
      <vt:lpstr>Facility Type Analysis </vt:lpstr>
      <vt:lpstr>Forecast Costs</vt:lpstr>
      <vt:lpstr>'Facilities Update'!Print_Area</vt:lpstr>
      <vt:lpstr>References!Print_Area</vt:lpstr>
      <vt:lpstr>'Summary &amp; Notes'!Print_Area</vt:lpstr>
      <vt:lpstr>'Facilities Update'!Print_Titles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Tara Green</dc:creator>
  <cp:keywords/>
  <dc:description/>
  <cp:lastModifiedBy>Jane Maynard</cp:lastModifiedBy>
  <cp:revision/>
  <cp:lastPrinted>2025-06-10T19:59:18Z</cp:lastPrinted>
  <dcterms:created xsi:type="dcterms:W3CDTF">2020-06-12T15:13:28Z</dcterms:created>
  <dcterms:modified xsi:type="dcterms:W3CDTF">2025-06-16T19:29:09Z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0x010100F1919C58E860D143A088B1C372AABC42</vt:lpwstr>
  </property>
  <property fmtid="{D5CDD505-2E9C-101B-9397-08002B2CF9AE}" pid="3" name="{A44787D4-0540-4523-9961-78E4036D8C6D}">
    <vt:lpwstr>{3856E264-236A-45E4-9D7F-5F739F392FFB}</vt:lpwstr>
  </property>
</Properties>
</file>