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2\12-2022\"/>
    </mc:Choice>
  </mc:AlternateContent>
  <xr:revisionPtr revIDLastSave="0" documentId="13_ncr:1_{DD8E47D4-3E9D-4453-9BF5-5E2ACCE098D1}" xr6:coauthVersionLast="47" xr6:coauthVersionMax="47" xr10:uidLastSave="{00000000-0000-0000-0000-000000000000}"/>
  <bookViews>
    <workbookView xWindow="28690" yWindow="-110" windowWidth="29020" windowHeight="15820"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Update'!$A$2:$O$93</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Update'!$C$2:$O$93</definedName>
    <definedName name="_xlnm.Print_Area" localSheetId="2">References!$B$1:$M$83</definedName>
    <definedName name="_xlnm.Print_Area" localSheetId="0">'Summary &amp; Notes'!$A$1:$O$9</definedName>
    <definedName name="_xlnm.Print_Titles" localSheetId="1">'Facilities Update'!$2:$2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7" l="1"/>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<sst xmlns="http://schemas.openxmlformats.org/spreadsheetml/2006/main" count="736" uniqueCount="516">
  <si>
    <t>Applied-for Facilities</t>
  </si>
  <si>
    <t>Description</t>
  </si>
  <si>
    <t>Target In-Service Date</t>
  </si>
  <si>
    <t>Status</t>
  </si>
  <si>
    <t>2017 Meter Stations and Laterals Abandonment Program</t>
  </si>
  <si>
    <t>Q1 2021</t>
  </si>
  <si>
    <t>Under Construction</t>
  </si>
  <si>
    <t xml:space="preserve">Facility Type </t>
  </si>
  <si>
    <t>Pipeline Decommissioning</t>
  </si>
  <si>
    <t>Complete</t>
  </si>
  <si>
    <t>References</t>
  </si>
  <si>
    <t xml:space="preserve">NGTL System Expansion </t>
  </si>
  <si>
    <t xml:space="preserve">Application for 2017 Meter Station and Associated Lateral Abandonment </t>
  </si>
  <si>
    <t>NGTL 2014 Annual Plan</t>
  </si>
  <si>
    <t>2018 Meter Station and Laterals Abandonment Program</t>
  </si>
  <si>
    <t>Q3 2022</t>
  </si>
  <si>
    <t>2018 Pipelines and Associated Facilities Decommissioning Program</t>
  </si>
  <si>
    <t>Q4 2022</t>
  </si>
  <si>
    <t>30 MW</t>
  </si>
  <si>
    <t>49 km NPS 48</t>
  </si>
  <si>
    <t>32 km NPS 48</t>
  </si>
  <si>
    <t>42 km NPS 48</t>
  </si>
  <si>
    <t>69 km NPS 48</t>
  </si>
  <si>
    <t>57 km NPS 48</t>
  </si>
  <si>
    <t>14 km NPS 48</t>
  </si>
  <si>
    <t>18 km NPS 48</t>
  </si>
  <si>
    <t>36 km NPS 48</t>
  </si>
  <si>
    <t>Control Valve Addition</t>
  </si>
  <si>
    <t>TBD</t>
  </si>
  <si>
    <t>30 - Class 4</t>
  </si>
  <si>
    <t>Alberta Montana Border Sales Meter Station Replacement</t>
  </si>
  <si>
    <t>Anderson Lake Receipt Meter Station</t>
  </si>
  <si>
    <t>10104U</t>
  </si>
  <si>
    <t>Deferred</t>
  </si>
  <si>
    <t>Buffalo Creek Compressor Station Unit Addition</t>
  </si>
  <si>
    <t>13 km NPS 48</t>
  </si>
  <si>
    <t>24 km NPS 48</t>
  </si>
  <si>
    <t>Cold Lake Border Sales Meter Station Replacement</t>
  </si>
  <si>
    <t>Cutbank River North Receipt Meter Station</t>
  </si>
  <si>
    <t>Dawson Creek No. 2 Receipt Meter Station</t>
  </si>
  <si>
    <t>Dawson Creek East No. 2 Receipt Meter Station</t>
  </si>
  <si>
    <t>Edson Mainline Expansion Project: Edson Mainline Loop No.4 (Alford Creek)</t>
  </si>
  <si>
    <t>45 km NPS 48</t>
  </si>
  <si>
    <t>Edson Mainline Expansion Project: Edson Mainline Loop No.4 (Elk River)</t>
  </si>
  <si>
    <t>40 km NPS 48</t>
  </si>
  <si>
    <t>Emerson Creek Compressor Station</t>
  </si>
  <si>
    <t>2-30 MW Units</t>
  </si>
  <si>
    <t>Etzikom Abandonment</t>
  </si>
  <si>
    <t>84 km NPS 10/6</t>
  </si>
  <si>
    <t>Q4 2019</t>
  </si>
  <si>
    <t>Goodfish Compressor Station Unit Addition</t>
  </si>
  <si>
    <t>Grande Prairie Mainline Loop No. 2 (McLeod River North Section)</t>
  </si>
  <si>
    <t>35 km NPS 48</t>
  </si>
  <si>
    <t>24 km NPS 42</t>
  </si>
  <si>
    <t>Groundbirch Mainline Loop (Sunrise Section)</t>
  </si>
  <si>
    <t>Lethbridge Urban Pipeline Upgrade (AP)</t>
  </si>
  <si>
    <t>NPS 3 Positive Displacement Meter</t>
  </si>
  <si>
    <t>North Central Corridor Loop (North Star Section 1)</t>
  </si>
  <si>
    <t>31 km NPS 48</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</si>
  <si>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</si>
  <si>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</si>
  <si>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</si>
  <si>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</si>
  <si>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</si>
  <si>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15 MW</t>
  </si>
  <si>
    <t>182 km NPS 42</t>
  </si>
  <si>
    <t>Elevated prime contractor costs due to unfavorable market conditions as well as complications on the Peace River HDD</t>
  </si>
  <si>
    <t>Elevated prime contractor costs due to unfavorable market conditions</t>
  </si>
  <si>
    <t>95 km NPS 42</t>
  </si>
  <si>
    <t>Modifications to Enable Series Operation</t>
  </si>
  <si>
    <t>Q2 2020</t>
  </si>
  <si>
    <t xml:space="preserve">Peace River Mainline Abandonment (Meikle River to Valleyview Section) </t>
  </si>
  <si>
    <t>Pembina-Keephills Transmission Project (AP)</t>
  </si>
  <si>
    <t>58 km NPS 30</t>
  </si>
  <si>
    <t>Aug 1, 2018 - AUC Application Filed</t>
  </si>
  <si>
    <t>Nov 30, 2018 - AUC Project Update Filed</t>
  </si>
  <si>
    <t>Pipestone Compressor Station Unit Addition &amp; Coolers</t>
  </si>
  <si>
    <t>Princess Compressor Station Unit Addition &amp; Coolers</t>
  </si>
  <si>
    <t>Jul 30, 2018 GRA Application Filed</t>
  </si>
  <si>
    <t>Saddle Lake Lateral Loop (Cold Lake Section)</t>
  </si>
  <si>
    <t>20 km NPS 20</t>
  </si>
  <si>
    <t>May 1, 2018 - TTFP Notification</t>
  </si>
  <si>
    <t>2.6 (Includes $1.7M CIAC)</t>
  </si>
  <si>
    <t>Smoky River Sales Meter Station</t>
  </si>
  <si>
    <t>South Airdrie Lateral - Pipeline Acquisition (AP)</t>
  </si>
  <si>
    <t>8.7 km NPS 6</t>
  </si>
  <si>
    <t>Approved</t>
  </si>
  <si>
    <t>Sunchild Receipt Meter Station</t>
  </si>
  <si>
    <t>Control Station</t>
  </si>
  <si>
    <t>Dec 4, 2018 – AUC Project Update Filed</t>
  </si>
  <si>
    <t>Vetchland Compressor Station Unit Addition &amp; Coolers</t>
  </si>
  <si>
    <t>6 km NPS 48</t>
  </si>
  <si>
    <t>7 km NPS 48</t>
  </si>
  <si>
    <t>22 km NPS 42</t>
  </si>
  <si>
    <t>2021 NGTL System Expansion Project:
Beiseker Compressor Station Unit Addition</t>
  </si>
  <si>
    <t>2021 NGTL System Expansion Project:
Didsbury Compressor Station &amp; Coolers</t>
  </si>
  <si>
    <t>Pipeline Asset Purchase</t>
  </si>
  <si>
    <t>Sales Meter Station Replacement</t>
  </si>
  <si>
    <t>Receipt Meter Station</t>
  </si>
  <si>
    <t>Compressor Station Unit Addition</t>
  </si>
  <si>
    <t>Receipt Meter Station Expansion</t>
  </si>
  <si>
    <t>Sales Meter Station Expansion</t>
  </si>
  <si>
    <t>2021 NGTL System Expansion Project:
Edson Mainline Loop No.4 (Brewster)</t>
  </si>
  <si>
    <t>2021 NGTL System Expansion Project:
Edson Mainline Loop No.4 (Dismal Creek)</t>
  </si>
  <si>
    <t>2021 NGTL System Expansion Project:
Edson Mainline Loop No.4 (Robb)</t>
  </si>
  <si>
    <t>2021 NGTL System Expansion Project:
Grande Prairie Mainline Loop No.2 (Deep Valley)</t>
  </si>
  <si>
    <t>2021 NGTL System Expansion Project:
Grande Prairie Mainline Loop No.2 (Karr)</t>
  </si>
  <si>
    <t>2021 NGTL System Expansion Project:
Grande Prairie Mainline Loop No.2 (Colt Section)</t>
  </si>
  <si>
    <t>2021 NGTL System Expansion Project:
January Creek Control Valve Addition</t>
  </si>
  <si>
    <t>2021 NGTL System Expansion Project:
Nordegg Compressor Station Unit Addition</t>
  </si>
  <si>
    <t>Clearwater West Expansion</t>
  </si>
  <si>
    <t>Clearwater West Expansion:
Clearwater Compressor Station Unit Addition</t>
  </si>
  <si>
    <t>Lateral Expansion</t>
  </si>
  <si>
    <t>Clearwater West Expansion:
Grande Prairie Mainline Loop No.2 (Huallen)</t>
  </si>
  <si>
    <t xml:space="preserve">Clearwater West Expansion:
Grande Prairie Mainline Loop No.3 (Elmworth Section 1) </t>
  </si>
  <si>
    <t>Clearwater West Expansion:
Wolf Lake Compressor Station Unit Addition</t>
  </si>
  <si>
    <t>Compressor Station Coolers</t>
  </si>
  <si>
    <t>Compressor Station Modifications</t>
  </si>
  <si>
    <t xml:space="preserve">Edson Mainline Expansion </t>
  </si>
  <si>
    <t>Compressor Station</t>
  </si>
  <si>
    <t>Extraction Connections</t>
  </si>
  <si>
    <t xml:space="preserve">Abandonment </t>
  </si>
  <si>
    <t>Grande Prairie Mainline Loop</t>
  </si>
  <si>
    <t>Groundbirch Mainline Loop</t>
  </si>
  <si>
    <t>15 MW
Bi-directional</t>
  </si>
  <si>
    <t xml:space="preserve">North Path Delivery Project </t>
  </si>
  <si>
    <t>West Path Delivery Project:
Western Alberta System Mainline Loop Rocky View Section</t>
  </si>
  <si>
    <t>Urban Pipeline Replacement Project:
Edmonton UPR – NE Connector (AP)</t>
  </si>
  <si>
    <t>2018 Meter Stations and Laterals Abandonment Program</t>
  </si>
  <si>
    <t xml:space="preserve">
17.9
18.1</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</si>
  <si>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</si>
  <si>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</si>
  <si>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</si>
  <si>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</si>
  <si>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</si>
  <si>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Alberta-Montana Border Sales Meter Station Replacement</t>
  </si>
  <si>
    <t>Application for the construction of Anderson Lake Receipt Meter Station</t>
  </si>
  <si>
    <t xml:space="preserve">NGTL 2015 Annual Plan </t>
  </si>
  <si>
    <t>Buffalo Creek B3 and Goodfish A2 Compressor Station Unit Additions</t>
  </si>
  <si>
    <t xml:space="preserve">NGTL Clearwater West Expansion Project </t>
  </si>
  <si>
    <t xml:space="preserve">Clearwater Compressor Station C7 Unit Addition </t>
  </si>
  <si>
    <t xml:space="preserve">Saddle Lake Lateral Loop (Cold Lake Section) Project </t>
  </si>
  <si>
    <t xml:space="preserve">NGTL 2018 Annual Plan </t>
  </si>
  <si>
    <t xml:space="preserve">Application for the Construction of Cutbank River North Receipt Meter Station </t>
  </si>
  <si>
    <t xml:space="preserve">Dawson Creek No. 2 Receipt Meter Station </t>
  </si>
  <si>
    <t xml:space="preserve">Dawson Creek East No. 2 Receipt Meter Station </t>
  </si>
  <si>
    <t xml:space="preserve">Application for the Construction of Edson Mainline Expansion Project </t>
  </si>
  <si>
    <t xml:space="preserve">NGTL 2019 Annual Plan </t>
  </si>
  <si>
    <t xml:space="preserve">Application for Approval for the Etzikom Abandonment Project </t>
  </si>
  <si>
    <t xml:space="preserve">Forestburg </t>
  </si>
  <si>
    <t xml:space="preserve">McLeod River North Project </t>
  </si>
  <si>
    <t xml:space="preserve">Application for the Construction of Groundbirch Mainline Loop (Sunrise Section) </t>
  </si>
  <si>
    <t xml:space="preserve">GRA Application Filed </t>
  </si>
  <si>
    <t xml:space="preserve">North Central Corridor Loop (North Star Section 1) </t>
  </si>
  <si>
    <t xml:space="preserve">Application for the Construction of North Corridor Expansion Project </t>
  </si>
  <si>
    <t>North Montney Project</t>
  </si>
  <si>
    <t>15 MW
Bi-directional</t>
  </si>
  <si>
    <t>North Path Delivery Project:
Amber Valley Compressor Station Unit Addition</t>
  </si>
  <si>
    <t>North Path Delivery Project:
Meikle River Compressor Station Series Modifications</t>
  </si>
  <si>
    <t>266 km NPS 20
2.3 km NPS 4</t>
  </si>
  <si>
    <t>660U
Ultrasonic Meter</t>
  </si>
  <si>
    <t>West Path Delivery Project:
Burton Creek Compressor Station Unit Addition</t>
  </si>
  <si>
    <t>West Path Delivery 2023
WAML Loop No. 2 (Turner Valley)</t>
  </si>
  <si>
    <t>West Path Delivery 2023
WAML Loop No. 2 (Lundbreck)</t>
  </si>
  <si>
    <t>West Path Delivery 2022
Edson Mainline No. 4 (Raven River)</t>
  </si>
  <si>
    <t>West Path Delivery 2022
WAML Loop No. 2 (Alberta British Columbia)</t>
  </si>
  <si>
    <t>West Path Delivery 2022
ABC Border Meter Station Expansion</t>
  </si>
  <si>
    <t>West Path Delivery 2023 
WAML Loop No. 2 (Longview)</t>
  </si>
  <si>
    <t xml:space="preserve">NGTL 2013 Annual Plan </t>
  </si>
  <si>
    <t xml:space="preserve">Application for North Montney Project </t>
  </si>
  <si>
    <t>North Montney Mainlne Project - Application for Variance</t>
  </si>
  <si>
    <t xml:space="preserve">Application for the Mackie Creek North Receipt Meter Station </t>
  </si>
  <si>
    <t xml:space="preserve">Application for the Altares South Receipt Meter Station </t>
  </si>
  <si>
    <t xml:space="preserve">Application for Townsend Receipt Meter Station and Townsend No. 2 Receipt Meter Station </t>
  </si>
  <si>
    <t xml:space="preserve">Application for Gundy West Receipt Meter Station </t>
  </si>
  <si>
    <t xml:space="preserve">Application for the Old Alaska Receipt Meter Station </t>
  </si>
  <si>
    <t xml:space="preserve">Application for Aitken Creek South Receipt Meter Station </t>
  </si>
  <si>
    <t xml:space="preserve">Application for Aitken Creek West No. 2 Receipt Meter Station </t>
  </si>
  <si>
    <t xml:space="preserve">Application for the Peace River Mainline Abandonment </t>
  </si>
  <si>
    <t xml:space="preserve">NGTL 2016 Annual Plan </t>
  </si>
  <si>
    <t xml:space="preserve">Application for the construction of Smoky River Sales Meter Station </t>
  </si>
  <si>
    <t xml:space="preserve">Sunchild Receipt Meter Station </t>
  </si>
  <si>
    <t>West Path Delivery Project Application</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</si>
  <si>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</si>
  <si>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</si>
  <si>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</si>
  <si>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</si>
  <si>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</si>
  <si>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</si>
  <si>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</si>
  <si>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</si>
  <si>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</si>
  <si>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</si>
  <si>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</si>
  <si>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</si>
  <si>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</si>
  <si>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</si>
  <si>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</si>
  <si>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 xml:space="preserve">860T
Turbine Meter 
</t>
  </si>
  <si>
    <t>Pipeline Acquisition</t>
  </si>
  <si>
    <t>Connection Piping</t>
  </si>
  <si>
    <t>Crossover</t>
  </si>
  <si>
    <t>Transmission Loop</t>
  </si>
  <si>
    <t>Pipeline Replacement</t>
  </si>
  <si>
    <t>West Path Delivery 2022</t>
  </si>
  <si>
    <t>West Path Delivery 2023</t>
  </si>
  <si>
    <t xml:space="preserve">West Path Delivery Project </t>
  </si>
  <si>
    <t xml:space="preserve">Frequency </t>
  </si>
  <si>
    <t>Meter Station &amp; Lateral Abandonment</t>
  </si>
  <si>
    <t>Pipeline &amp; Associated Decommissioning</t>
  </si>
  <si>
    <t>Expansion &amp; Lateral Loop</t>
  </si>
  <si>
    <t>Abandonment</t>
  </si>
  <si>
    <t>West Path Delivery Project</t>
  </si>
  <si>
    <t>NGTL System Expansion</t>
  </si>
  <si>
    <t>North Corridor Expansion</t>
  </si>
  <si>
    <t>North Path Delivery</t>
  </si>
  <si>
    <r>
      <t>Forecast Cost</t>
    </r>
    <r>
      <rPr>
        <b/>
        <vertAlign val="superscript"/>
        <sz val="12"/>
        <color theme="1"/>
        <rFont val="Times New Roman"/>
        <family val="1"/>
      </rPr>
      <t xml:space="preserve"> </t>
    </r>
    <r>
      <rPr>
        <b/>
        <sz val="12"/>
        <color theme="1"/>
        <rFont val="Times New Roman"/>
        <family val="1"/>
      </rPr>
      <t xml:space="preserve"> ($Millions)</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</si>
  <si>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</si>
  <si>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 xml:space="preserve">Facility Category  </t>
  </si>
  <si>
    <t>NGTL West Path Delivery 2022 CER</t>
  </si>
  <si>
    <t>Elevated prime contractor costs due to unfavourable market conditions</t>
  </si>
  <si>
    <t>662U
Ultrasonic Meter</t>
  </si>
  <si>
    <t>Cost increase related to unseasonably wet weather which impacted field productivity rate, significant spending on procurement/deployment of matting, as well as complications on the Wildhay and Athabasca HDD.</t>
  </si>
  <si>
    <t>Keephills Expansion (AP)</t>
  </si>
  <si>
    <t>Control Station
Meter Station</t>
  </si>
  <si>
    <t>Lower costs due to repurposing of existing assets as well as execution efficiencies</t>
  </si>
  <si>
    <t>5.4 km NPS 8
3 Delivery Stations</t>
  </si>
  <si>
    <t>(GRA) AUC Project Update Filed</t>
  </si>
  <si>
    <t xml:space="preserve">Summary: </t>
  </si>
  <si>
    <t>Total Costs by In-Service Year *</t>
  </si>
  <si>
    <t xml:space="preserve"> Date of Status </t>
  </si>
  <si>
    <t>In-Service</t>
  </si>
  <si>
    <t>Applied for</t>
  </si>
  <si>
    <t>Denied</t>
  </si>
  <si>
    <t xml:space="preserve">Installation (AP) </t>
  </si>
  <si>
    <t>Gleichen-Cluny GRA Filed</t>
  </si>
  <si>
    <t xml:space="preserve">Report Updates </t>
  </si>
  <si>
    <t xml:space="preserve">Elevated prime contractor costs due to unfavourable market conditions. </t>
  </si>
  <si>
    <t>Delayed regulatory approval impacted cost and execution plans. Elevated prime contractor costs due to unfavorable market conditions.</t>
  </si>
  <si>
    <t>Unanticipated complexities associated with brownfield site. Wildfire activity impacted cost and execution plans.</t>
  </si>
  <si>
    <t>Acquisition</t>
  </si>
  <si>
    <t>Pioneer Pipeline Asset Purchase 
(AP)</t>
  </si>
  <si>
    <r>
      <t xml:space="preserve">Meter Stations w/Laterals
</t>
    </r>
    <r>
      <rPr>
        <sz val="11"/>
        <rFont val="Times New Roman"/>
        <family val="1"/>
      </rPr>
      <t xml:space="preserve">AECO A
AECO I
Andrew
Chard
Donnelly
Esther Border
Meadow Creek
Mons Lake
Mons Lake East
Princess South
Retlaw
Rock Island Lake
Rumsey West
Saddle Lake West
West Viking
</t>
    </r>
    <r>
      <rPr>
        <u/>
        <sz val="11"/>
        <rFont val="Times New Roman"/>
        <family val="1"/>
      </rPr>
      <t xml:space="preserve">
Stand-Alone Meter Stations
</t>
    </r>
    <r>
      <rPr>
        <sz val="11"/>
        <rFont val="Times New Roman"/>
        <family val="1"/>
      </rPr>
      <t xml:space="preserve">Rock Island Lake 
South No. 2
</t>
    </r>
    <r>
      <rPr>
        <u/>
        <sz val="11"/>
        <rFont val="Times New Roman"/>
        <family val="1"/>
      </rPr>
      <t xml:space="preserve">Stand-Alone Laterals
</t>
    </r>
    <r>
      <rPr>
        <sz val="11"/>
        <rFont val="Times New Roman"/>
        <family val="1"/>
      </rPr>
      <t xml:space="preserve">Boundary Lake South
Flat Lake Lateral Ext.
Marten Hills
White Earth Creek
</t>
    </r>
    <r>
      <rPr>
        <u/>
        <sz val="11"/>
        <rFont val="Times New Roman"/>
        <family val="1"/>
      </rPr>
      <t xml:space="preserve">
</t>
    </r>
  </si>
  <si>
    <t>10.8 km NPS 8 
2.4 km NPS 6
Control Station 
3 Delivery Stations</t>
  </si>
  <si>
    <t xml:space="preserve">North Montney Project:
Aitken Creek Compressor Station </t>
  </si>
  <si>
    <t xml:space="preserve">North Montney Project:
North Montney Mainline (Kahta Section - South) </t>
  </si>
  <si>
    <t xml:space="preserve">North Montney Project:
North Montney Mainline (Kahta Section - North) </t>
  </si>
  <si>
    <t xml:space="preserve">
5
5
4 - Class 3</t>
  </si>
  <si>
    <t xml:space="preserve">North Montney Project:
North Montney Mainline (Aitken Creek Section) </t>
  </si>
  <si>
    <t>North Montney Project:
Saturn Compressor 
Station Unit 2</t>
  </si>
  <si>
    <t>North Montney Project:
Saturn Compressor
Station</t>
  </si>
  <si>
    <t>5 - NPS 20U 
Ultrasonic Meters</t>
  </si>
  <si>
    <t>The increased costs were related to constructability and productivity challenges compounded by site complexity.</t>
  </si>
  <si>
    <t xml:space="preserve">West Path Delivery Project:
Turner Valley Compressor Station Unit Addition </t>
  </si>
  <si>
    <r>
      <t xml:space="preserve">
Forecast Costs
</t>
    </r>
    <r>
      <rPr>
        <sz val="16"/>
        <color theme="1"/>
        <rFont val="Times New Roman"/>
        <family val="1"/>
      </rPr>
      <t xml:space="preserve">For NGTL projects greater than $25 million, the estimate type for the forecasted costs have been provided.  The typical expected accuracy for the various estimate types are shown in the table below.  These accuracy ranges are for projects with established technological complexity and can be greater depending on area knowledge, technological complexity, level of expertise, and certainty of facility scope.  Forecasted costs reflect the dollar value, economic conditions, and estimation procedures at the time the estimates were completed. 
</t>
    </r>
    <r>
      <rPr>
        <b/>
        <sz val="16"/>
        <color theme="1"/>
        <rFont val="Times New Roman"/>
        <family val="1"/>
      </rPr>
      <t xml:space="preserve">
</t>
    </r>
  </si>
  <si>
    <r>
      <t xml:space="preserve">Disclaimer
</t>
    </r>
    <r>
      <rPr>
        <sz val="16"/>
        <color theme="1"/>
        <rFont val="Times New Roman"/>
        <family val="1"/>
      </rPr>
      <t>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</si>
  <si>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 xml:space="preserve">2021 Clearwater Unit Addition </t>
  </si>
  <si>
    <t>Clearwater Compressor Station Unit Addition &amp; Coolers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</si>
  <si>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</si>
  <si>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</si>
  <si>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155
157
230
230 - EAC</t>
  </si>
  <si>
    <t>1.9
1.4</t>
  </si>
  <si>
    <t>Groundbirch Mainline (Saturn Section) &amp; Saddle Hills Unit Addition</t>
  </si>
  <si>
    <t>Unfavourable construction conditions.</t>
  </si>
  <si>
    <t>Apr 2021 - Apr 2022</t>
  </si>
  <si>
    <t>NGTL West Path Delivery 2023 CER</t>
  </si>
  <si>
    <t>NGTL GBML Loop (Saturn Section) &amp; Saddle Hills CS C4 Unit Addition</t>
  </si>
  <si>
    <t>Groundbirch Mainline (Saturn Section) &amp; Saddle Hills Unit Addition:
Groundbirch Mainline Loop (Saturn Section)</t>
  </si>
  <si>
    <t>Groundbirch Mainline (Saturn Section) &amp; Saddle Hills Unit Addition:
Saddle Hills Compressor Station Unit Addition</t>
  </si>
  <si>
    <t>44 km NPS 48</t>
  </si>
  <si>
    <t>9 km NPS 48</t>
  </si>
  <si>
    <t>ATCO Pioneer AUC Application</t>
  </si>
  <si>
    <t>Old Alaska No. 2</t>
  </si>
  <si>
    <t>Gundy West No. 2</t>
  </si>
  <si>
    <t>880U-4
Ultrasonic Meter</t>
  </si>
  <si>
    <t>10104U
Ultrasonic Meter</t>
  </si>
  <si>
    <t>880U
Ultrasonic Meter</t>
  </si>
  <si>
    <t>660-2U
Ultrasonic Meter</t>
  </si>
  <si>
    <t xml:space="preserve">Scotford PDH Delivery Meter Station (AP)
</t>
  </si>
  <si>
    <t xml:space="preserve">Spruce Grove and Stony Plain UPU – Installation (AP)
</t>
  </si>
  <si>
    <t xml:space="preserve">2021 NGTL System Expansion Project:
Grande Prairie Mainline Loop No.3 (Elmworth Section 2 &amp; 3) </t>
  </si>
  <si>
    <r>
      <t xml:space="preserve">Nov 14, 2018 - TTFP Presentation, 2018 Annual Plan </t>
    </r>
    <r>
      <rPr>
        <vertAlign val="superscript"/>
        <sz val="12"/>
        <rFont val="Times New Roman"/>
        <family val="1"/>
      </rPr>
      <t>vi</t>
    </r>
    <r>
      <rPr>
        <sz val="12"/>
        <rFont val="Times New Roman"/>
        <family val="1"/>
      </rPr>
      <t xml:space="preserve">
</t>
    </r>
  </si>
  <si>
    <r>
      <t xml:space="preserve">Dec 4, 2017 - TTFP Presentation, 2017 Annual Plan </t>
    </r>
    <r>
      <rPr>
        <vertAlign val="superscript"/>
        <sz val="12"/>
        <rFont val="Times New Roman"/>
        <family val="1"/>
      </rPr>
      <t>v</t>
    </r>
    <r>
      <rPr>
        <sz val="12"/>
        <rFont val="Times New Roman"/>
        <family val="1"/>
      </rPr>
      <t xml:space="preserve">
Nov 14, 2018 - TTFP Presentation, 2018 Annual Plan </t>
    </r>
    <r>
      <rPr>
        <vertAlign val="superscript"/>
        <sz val="12"/>
        <rFont val="Times New Roman"/>
        <family val="1"/>
      </rPr>
      <t>vi</t>
    </r>
    <r>
      <rPr>
        <sz val="12"/>
        <rFont val="Times New Roman"/>
        <family val="1"/>
      </rPr>
      <t xml:space="preserve">
</t>
    </r>
  </si>
  <si>
    <t>Annual Plans</t>
  </si>
  <si>
    <t>i.</t>
  </si>
  <si>
    <t>ii.</t>
  </si>
  <si>
    <t>iii.</t>
  </si>
  <si>
    <t>iv.</t>
  </si>
  <si>
    <t>v.</t>
  </si>
  <si>
    <t>vi.</t>
  </si>
  <si>
    <t>vii.</t>
  </si>
  <si>
    <t>Coolers</t>
  </si>
  <si>
    <t>Hidden Lake &amp; Hidden Lake North Station Coolers</t>
  </si>
  <si>
    <t>Gundy West No. 2 Receipt Meter Station</t>
  </si>
  <si>
    <t xml:space="preserve">Old Alaska No. 2 Receipt Meter Station </t>
  </si>
  <si>
    <t>Pioneer Interconnect</t>
  </si>
  <si>
    <t>Costs for the access road construction and overall prime cost increase resulted in the increased costs for the project.</t>
  </si>
  <si>
    <t>Interconnect</t>
  </si>
  <si>
    <t>Pioneer South Pipeline Acquisition</t>
  </si>
  <si>
    <t>30 km NPS 20</t>
  </si>
  <si>
    <t>Canada Energy Regulator - REGDOCS - C10955 NOVA Gas Transmission Ltd. - Pioneer South Pipeline Acquisition (cer-rec.gc.ca)</t>
  </si>
  <si>
    <t>101 km NPS 20</t>
  </si>
  <si>
    <t xml:space="preserve">
2-16104U Ultrasonic 
2-1284U Ultrasonic
2-1064U Ultrasonic
2-1064U Ultrasonic
2-2416U Ultrasonic</t>
  </si>
  <si>
    <t xml:space="preserve">
Apr 2020
Sep 2019
Apr 2021
Sep 2019 
Q3 2021</t>
  </si>
  <si>
    <t xml:space="preserve">
662 Orifice Meter
882 Orifice Meter
882 Orifice Meter
882 Orifice Meter
882 Orifice Meter
882 Orifice Meter
2-1284U Ultrasonic
442 Orifice Meter</t>
  </si>
  <si>
    <t xml:space="preserve">
Sep 2019
Sep 2019
Sep 2019
Sep 2019
Sep 2019
Sep 2019
Sep 2019
Apr 2020</t>
  </si>
  <si>
    <t xml:space="preserve">Delivery Meter Station </t>
  </si>
  <si>
    <t>Delivery Meter Station Replacement</t>
  </si>
  <si>
    <t>March 1, 2021 - GRA Application Approved</t>
  </si>
  <si>
    <t xml:space="preserve">
ISD Feb 7, 2020
ISD Jan 31, 2020
ISD Jan 31, 2020
ISD Jan 31, 2020
ISD Jan 31, 2020
ISD Jan 31, 2020
ISD Jan 31, 2020
ISD Apr 27, 2020</t>
  </si>
  <si>
    <t>660U-2
Ultrasonic Meter</t>
  </si>
  <si>
    <t>1010U
Ultrasonic Meter</t>
  </si>
  <si>
    <t xml:space="preserve">April 30, 2021 - West Path Delivery Project </t>
  </si>
  <si>
    <r>
      <t xml:space="preserve">Dec 4, 2017 - TTFP Presentation, 2017 Annual Plan </t>
    </r>
    <r>
      <rPr>
        <vertAlign val="superscript"/>
        <sz val="12"/>
        <rFont val="Times New Roman"/>
        <family val="1"/>
      </rPr>
      <t>v</t>
    </r>
    <r>
      <rPr>
        <sz val="12"/>
        <rFont val="Times New Roman"/>
        <family val="1"/>
      </rPr>
      <t xml:space="preserve">
</t>
    </r>
  </si>
  <si>
    <t xml:space="preserve">Keephills Expansion </t>
  </si>
  <si>
    <t>2024+</t>
  </si>
  <si>
    <t>In-service</t>
  </si>
  <si>
    <t>North Corridor Expansion - GIC Approval</t>
  </si>
  <si>
    <t>Chambers Creek Receipt Meter Station</t>
  </si>
  <si>
    <t>860U-4</t>
  </si>
  <si>
    <t>Smoky River South Sales Meter Station</t>
  </si>
  <si>
    <t>GBML (Saturn) and Saddle Hills UA Application</t>
  </si>
  <si>
    <t>Application for the construcion of Chambers Creek Receipt Meter Station</t>
  </si>
  <si>
    <t>2-1280U
Ultrasonic Meter</t>
  </si>
  <si>
    <t>Hidden Lake and Hidden Lake North Cooler Additions Application</t>
  </si>
  <si>
    <t>Edson Mainline Expansion CER Approval</t>
  </si>
  <si>
    <t>Pioneer (AP) AUC Approval</t>
  </si>
  <si>
    <t xml:space="preserve">
331 - Class 4</t>
  </si>
  <si>
    <t xml:space="preserve">
174 - Class 4
196 - Class 4
204 - EAC</t>
  </si>
  <si>
    <t>Variance Application Meters
Blair Creek
Gundy
Kobes
Altares
Aitken Creek Interconnect</t>
  </si>
  <si>
    <t xml:space="preserve">
ISD May 19, 2020
ISD Jan 31, 2020
ISD Feb 26, 2021
ISD Jan 31, 2020
ISD Jun 25, 2021</t>
  </si>
  <si>
    <t>16
17
17
52 - EAC</t>
  </si>
  <si>
    <t>Smoky River South Sales Meter Station Application</t>
  </si>
  <si>
    <t>860U
Ultrasonic Meter</t>
  </si>
  <si>
    <t>McLeod River Sales Meter Station</t>
  </si>
  <si>
    <t>Mackie Creek North
Altares South
Townsend
Townsend No. 2
Gundy West 
Old Alaska
Aitken Creek South
Aitken Creek West No. 2</t>
  </si>
  <si>
    <t>Feb 9, 2021 - TTFP Notification
Sep 17, 2021 - Streamlining Order Notification</t>
  </si>
  <si>
    <t>Variance Explanation</t>
  </si>
  <si>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</si>
  <si>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t xml:space="preserve">McLeod River Sales Meter Station Application </t>
  </si>
  <si>
    <t>257 - ROM
278 - Class 5</t>
  </si>
  <si>
    <t>45 - ROM
47 - Class 4</t>
  </si>
  <si>
    <t>65 - ROM
75 - Class 5</t>
  </si>
  <si>
    <t>83 - ROM
72 - Class 5</t>
  </si>
  <si>
    <t>209 - ROM
209 - Class 5</t>
  </si>
  <si>
    <t>73 - ROM
80 - Class 5
117 - Class 3
134 - Class 3</t>
  </si>
  <si>
    <t>332 - ROM
377 - Class 5
530 - Class 3
665 - Class 3</t>
  </si>
  <si>
    <t>145 - ROM</t>
  </si>
  <si>
    <t>139 - ROM
159 - Class 4
187 - EAC</t>
  </si>
  <si>
    <t>117 - ROM
118 - Class 4
144 - EAC</t>
  </si>
  <si>
    <t>59 - ROM
77 - Class 4
84 - EAC</t>
  </si>
  <si>
    <t>150 - ROM
130 - Class 4
161 - EAC</t>
  </si>
  <si>
    <t>111 - ROM
126 - Class 4
155 - EAC</t>
  </si>
  <si>
    <t>269 - ROM
269 - Class 5</t>
  </si>
  <si>
    <t>240 - ROM
240 - Class 5</t>
  </si>
  <si>
    <t>120 - ROM
115 - Class 4
121 - EAC</t>
  </si>
  <si>
    <t>108 - ROM
155 - ROM
237 - Class 4
317 - EAC</t>
  </si>
  <si>
    <t>143 - ROM
140 - Class 5</t>
  </si>
  <si>
    <t>159 - ROM
151 - Class 5</t>
  </si>
  <si>
    <t>107 - ROM
155 - ROM
135 - ROM
140 - Class 4</t>
  </si>
  <si>
    <t>200 - ROM
193 - ROM
170 - Class 4
165 - EAC</t>
  </si>
  <si>
    <t>138 - ROM
138 - Class 5</t>
  </si>
  <si>
    <t>155 - ROM
155 - Class 5</t>
  </si>
  <si>
    <t>205 - ROM
205 - Class 5</t>
  </si>
  <si>
    <t>134 - ROM
134 - Class 5</t>
  </si>
  <si>
    <t>72 - ROM
98 - Class 4</t>
  </si>
  <si>
    <t>762 - ROM
930 - Class 4
1,270 - Class 3
1,400 - EAC</t>
  </si>
  <si>
    <t>63 - ROM</t>
  </si>
  <si>
    <t>70 - ROM
86 - Class 4
94 - Class 4
74 - EAC</t>
  </si>
  <si>
    <t>100 - ROM
89 - ROM
81 - Class 4
100 - EAC</t>
  </si>
  <si>
    <t>Prime change orders, internal costs, and project schedule changes due to weather delays, piping alignment challenges, hydROMest delays and new Contractor onboarding resulted in increased costs for the project</t>
  </si>
  <si>
    <t>137 - ROM</t>
  </si>
  <si>
    <t>42 - ROM
65 - Class 4
66 - EAC</t>
  </si>
  <si>
    <t>145 - ROM
137 - ROM</t>
  </si>
  <si>
    <t>128 - ROM</t>
  </si>
  <si>
    <t>57 - ROM</t>
  </si>
  <si>
    <t>116 - ROM
114 - Class 4
167 - EAC</t>
  </si>
  <si>
    <t>132 - ROM
106 - Class 4
101 - EAC</t>
  </si>
  <si>
    <t>176 - ROM
189 - Class 4
183 - EAC</t>
  </si>
  <si>
    <t>Pipe Looping</t>
  </si>
  <si>
    <t>9km NPS 36</t>
  </si>
  <si>
    <t>33km NPS 48</t>
  </si>
  <si>
    <t>Proposed</t>
  </si>
  <si>
    <t>Berland River Compressor Station Unit and Coolers Addition</t>
  </si>
  <si>
    <t>viii.</t>
  </si>
  <si>
    <t xml:space="preserve">NGTL 2021 Annual Plan </t>
  </si>
  <si>
    <t xml:space="preserve">NGTL 2020 Annual Plan </t>
  </si>
  <si>
    <t>ix.</t>
  </si>
  <si>
    <t>40 - ROM</t>
  </si>
  <si>
    <t>Inland Looping (AP)</t>
  </si>
  <si>
    <t>Grande Prairie Mainline  Loop No. 4 
(Valhalla North Section)</t>
  </si>
  <si>
    <t>Hidden Lake and Hidden Lake North Cooler Additions CER Approval</t>
  </si>
  <si>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2021 Annual Plan was issued on December 17, 2021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</si>
  <si>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t>145 - ROM
119 - Class 5
149 - Class 3
143 - EAC</t>
  </si>
  <si>
    <r>
      <t xml:space="preserve">Dec 6, 2021 - TTFP Presentation, 2021 Annual Plan </t>
    </r>
    <r>
      <rPr>
        <vertAlign val="superscript"/>
        <sz val="12"/>
        <rFont val="Times New Roman"/>
        <family val="1"/>
      </rPr>
      <t xml:space="preserve">ix
</t>
    </r>
  </si>
  <si>
    <t>28 - ROM
30 - EAC</t>
  </si>
  <si>
    <t>39 - Class 4
38 - EAC</t>
  </si>
  <si>
    <r>
      <t xml:space="preserve">Jun 29, 2017 - TTFP Notification
Aug 21, 2017 - NEB Application Filed </t>
    </r>
    <r>
      <rPr>
        <vertAlign val="superscript"/>
        <sz val="12"/>
        <rFont val="Times New Roman"/>
        <family val="1"/>
      </rPr>
      <t>1</t>
    </r>
  </si>
  <si>
    <r>
      <t xml:space="preserve">
Aug 16, 2018 - TTFP Notification
Sept 28, 2018 - NEB Application filed </t>
    </r>
    <r>
      <rPr>
        <vertAlign val="superscript"/>
        <sz val="12"/>
        <rFont val="Times New Roman"/>
        <family val="1"/>
      </rPr>
      <t>2</t>
    </r>
  </si>
  <si>
    <r>
      <t xml:space="preserve">
Nov 14, 2018 - TTFP Notification
Dec 7, 2018 - TTFP Notification Update
Dec 18, 2018 - NEB Application Filed </t>
    </r>
    <r>
      <rPr>
        <vertAlign val="superscript"/>
        <sz val="12"/>
        <rFont val="Times New Roman"/>
        <family val="1"/>
      </rPr>
      <t>3</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</si>
  <si>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</si>
  <si>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</si>
  <si>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</si>
  <si>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Nov 18, 2021 - Facility Status Update (Estimate at Complete)
</t>
    </r>
  </si>
  <si>
    <r>
      <t xml:space="preserve">Sep 18, 2019 - TTFP Notification 
Oct 3, 2019 - CER Application Filed </t>
    </r>
    <r>
      <rPr>
        <vertAlign val="superscript"/>
        <sz val="12"/>
        <rFont val="Times New Roman"/>
        <family val="1"/>
      </rPr>
      <t>6</t>
    </r>
    <r>
      <rPr>
        <sz val="12"/>
        <rFont val="Times New Roman"/>
        <family val="1"/>
      </rPr>
      <t xml:space="preserve">
</t>
    </r>
  </si>
  <si>
    <r>
      <t xml:space="preserve">Oct 8, 2019 - TTFP Notification
Oct 22, 2019 - CER Application Filed </t>
    </r>
    <r>
      <rPr>
        <vertAlign val="superscript"/>
        <sz val="12"/>
        <rFont val="Times New Roman"/>
        <family val="1"/>
      </rPr>
      <t>7</t>
    </r>
    <r>
      <rPr>
        <sz val="12"/>
        <rFont val="Times New Roman"/>
        <family val="1"/>
      </rPr>
      <t xml:space="preserve">
</t>
    </r>
  </si>
  <si>
    <r>
      <t xml:space="preserve">Dec 7, 2015 - TTFP Presentation, 2015 Annual Plan </t>
    </r>
    <r>
      <rPr>
        <vertAlign val="superscript"/>
        <sz val="12"/>
        <rFont val="Times New Roman"/>
        <family val="1"/>
      </rPr>
      <t>iii</t>
    </r>
    <r>
      <rPr>
        <sz val="12"/>
        <rFont val="Times New Roman"/>
        <family val="1"/>
      </rPr>
      <t xml:space="preserve">
Aug 16, 2016 - TTFP Presentation (Status Update/Deferral)
Dec 4, 2017 - TTFP Presentation (Status Update), 2017 Annual Plan </t>
    </r>
    <r>
      <rPr>
        <vertAlign val="superscript"/>
        <sz val="12"/>
        <rFont val="Times New Roman"/>
        <family val="1"/>
      </rPr>
      <t>v</t>
    </r>
    <r>
      <rPr>
        <sz val="12"/>
        <rFont val="Times New Roman"/>
        <family val="1"/>
      </rPr>
      <t xml:space="preserve">
Oct 1, 2018 - NEB Application Filed </t>
    </r>
    <r>
      <rPr>
        <vertAlign val="superscript"/>
        <sz val="12"/>
        <rFont val="Times New Roman"/>
        <family val="1"/>
      </rPr>
      <t>8</t>
    </r>
    <r>
      <rPr>
        <sz val="12"/>
        <rFont val="Times New Roman"/>
        <family val="1"/>
      </rPr>
      <t xml:space="preserve">
Jan 22, 2021 - Appendix 2 Update (Estimate at Complete)</t>
    </r>
  </si>
  <si>
    <r>
      <t xml:space="preserve">May 25, 2021 - TTFP Notification
Jun 16, 2021 - CER Application Filed </t>
    </r>
    <r>
      <rPr>
        <vertAlign val="superscript"/>
        <sz val="12"/>
        <rFont val="Times New Roman"/>
        <family val="1"/>
      </rPr>
      <t>57</t>
    </r>
  </si>
  <si>
    <r>
      <t xml:space="preserve">Jul 21, 2017 - TTFP Facility Update
Dec 4, 2017 - TTFP Presentation, 2017 Annual Plan </t>
    </r>
    <r>
      <rPr>
        <vertAlign val="superscript"/>
        <sz val="12"/>
        <rFont val="Times New Roman"/>
        <family val="1"/>
      </rPr>
      <t xml:space="preserve">v
</t>
    </r>
    <r>
      <rPr>
        <sz val="12"/>
        <rFont val="Times New Roman"/>
        <family val="1"/>
      </rPr>
      <t xml:space="preserve">
Jun 4, 2018 - NEB Application Filed </t>
    </r>
    <r>
      <rPr>
        <vertAlign val="superscript"/>
        <sz val="12"/>
        <rFont val="Times New Roman"/>
        <family val="1"/>
      </rPr>
      <t>9</t>
    </r>
    <r>
      <rPr>
        <sz val="12"/>
        <rFont val="Times New Roman"/>
        <family val="1"/>
      </rPr>
      <t xml:space="preserve"> 
Jul 7, 2020 - Appendix 2 Update (Estimate at Complete)
</t>
    </r>
  </si>
  <si>
    <r>
      <t xml:space="preserve">Dec 4, 2017 - TTFP Presentation, 2017 Annual Plan </t>
    </r>
    <r>
      <rPr>
        <vertAlign val="superscript"/>
        <sz val="12"/>
        <rFont val="Times New Roman"/>
        <family val="1"/>
      </rPr>
      <t>v</t>
    </r>
    <r>
      <rPr>
        <sz val="12"/>
        <rFont val="Times New Roman"/>
        <family val="1"/>
      </rPr>
      <t xml:space="preserve">
Jun 4, 2018 - NEB Application Filed </t>
    </r>
    <r>
      <rPr>
        <vertAlign val="superscript"/>
        <sz val="12"/>
        <rFont val="Times New Roman"/>
        <family val="1"/>
      </rPr>
      <t>9</t>
    </r>
    <r>
      <rPr>
        <sz val="12"/>
        <rFont val="Times New Roman"/>
        <family val="1"/>
      </rPr>
      <t xml:space="preserve"> 
Aug 11,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</si>
  <si>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4, 2018 - NEB Application Filed </t>
    </r>
    <r>
      <rPr>
        <vertAlign val="superscript"/>
        <sz val="12"/>
        <rFont val="Times New Roman"/>
        <family val="1"/>
      </rPr>
      <t>9</t>
    </r>
    <r>
      <rPr>
        <sz val="12"/>
        <rFont val="Times New Roman"/>
        <family val="1"/>
      </rPr>
      <t xml:space="preserve"> 
Nov 10, 2020 - Facility Status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</si>
  <si>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Jun 4, 2018 - NEB Application Filed </t>
    </r>
    <r>
      <rPr>
        <vertAlign val="superscript"/>
        <sz val="12"/>
        <rFont val="Times New Roman"/>
        <family val="1"/>
      </rPr>
      <t>9</t>
    </r>
    <r>
      <rPr>
        <sz val="12"/>
        <rFont val="Times New Roman"/>
        <family val="1"/>
      </rPr>
      <t xml:space="preserve"> 
Aug 11, 2020 - Appendix 2 Update (Estimate at Complete)
</t>
    </r>
  </si>
  <si>
    <r>
      <t xml:space="preserve">Aug 9, 2019 - TTFP Notification
Aug 23, 2019 - NEB Application Filed </t>
    </r>
    <r>
      <rPr>
        <vertAlign val="superscript"/>
        <sz val="12"/>
        <rFont val="Times New Roman"/>
        <family val="1"/>
      </rPr>
      <t>11</t>
    </r>
    <r>
      <rPr>
        <sz val="12"/>
        <rFont val="Times New Roman"/>
        <family val="1"/>
      </rPr>
      <t xml:space="preserve">
 </t>
    </r>
  </si>
  <si>
    <r>
      <t xml:space="preserve">May 22, 2019 - TTFP Notification
Jun 25, 2019 - NEB Application Filed </t>
    </r>
    <r>
      <rPr>
        <vertAlign val="superscript"/>
        <sz val="12"/>
        <rFont val="Times New Roman"/>
        <family val="1"/>
      </rPr>
      <t>12</t>
    </r>
  </si>
  <si>
    <r>
      <t xml:space="preserve">Sep 20, 2019 - TTFP Notification
Oct 8, 2019 - CER Application Filed </t>
    </r>
    <r>
      <rPr>
        <vertAlign val="superscript"/>
        <sz val="12"/>
        <rFont val="Times New Roman"/>
        <family val="1"/>
      </rPr>
      <t>14</t>
    </r>
    <r>
      <rPr>
        <sz val="12"/>
        <rFont val="Times New Roman"/>
        <family val="1"/>
      </rPr>
      <t xml:space="preserve">
</t>
    </r>
  </si>
  <si>
    <r>
      <t xml:space="preserve">Dec 2, 2019 - TTFP Notification
Dec 18, 2019 - CER Application Filed </t>
    </r>
    <r>
      <rPr>
        <vertAlign val="superscript"/>
        <sz val="12"/>
        <rFont val="Times New Roman"/>
        <family val="1"/>
      </rPr>
      <t>13</t>
    </r>
    <r>
      <rPr>
        <sz val="12"/>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</si>
  <si>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15</t>
    </r>
    <r>
      <rPr>
        <sz val="12"/>
        <rFont val="Times New Roman"/>
        <family val="1"/>
      </rPr>
      <t xml:space="preserve">
June 18, 2021 - CER Approval </t>
    </r>
    <r>
      <rPr>
        <vertAlign val="superscript"/>
        <sz val="12"/>
        <rFont val="Times New Roman"/>
        <family val="1"/>
      </rPr>
      <t>58</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</si>
  <si>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 xml:space="preserve">15
</t>
    </r>
    <r>
      <rPr>
        <sz val="12"/>
        <rFont val="Times New Roman"/>
        <family val="1"/>
      </rPr>
      <t xml:space="preserve">June 18, 2021 - CER Approval </t>
    </r>
    <r>
      <rPr>
        <vertAlign val="superscript"/>
        <sz val="12"/>
        <rFont val="Times New Roman"/>
        <family val="1"/>
      </rPr>
      <t>58</t>
    </r>
    <r>
      <rPr>
        <sz val="12"/>
        <rFont val="Times New Roman"/>
        <family val="1"/>
      </rPr>
      <t xml:space="preserve">
</t>
    </r>
  </si>
  <si>
    <r>
      <t xml:space="preserve">Oct 3, 2018 - TTFP Notification
Oct 31, 2018 - NEB Application Filed </t>
    </r>
    <r>
      <rPr>
        <vertAlign val="superscript"/>
        <sz val="12"/>
        <rFont val="Times New Roman"/>
        <family val="1"/>
      </rPr>
      <t>16</t>
    </r>
    <r>
      <rPr>
        <sz val="12"/>
        <rFont val="Times New Roman"/>
        <family val="1"/>
      </rPr>
      <t xml:space="preserve">
</t>
    </r>
  </si>
  <si>
    <r>
      <t xml:space="preserve">Jun 16, 2020 – GRA Application Filed </t>
    </r>
    <r>
      <rPr>
        <vertAlign val="superscript"/>
        <sz val="12"/>
        <rFont val="Times New Roman"/>
        <family val="1"/>
      </rPr>
      <t>44</t>
    </r>
    <r>
      <rPr>
        <sz val="12"/>
        <rFont val="Times New Roman"/>
        <family val="1"/>
      </rPr>
      <t xml:space="preserve">
Mar 1, 2021 - GRA Application Approved </t>
    </r>
    <r>
      <rPr>
        <vertAlign val="superscript"/>
        <sz val="12"/>
        <rFont val="Times New Roman"/>
        <family val="1"/>
      </rPr>
      <t xml:space="preserve">52
</t>
    </r>
  </si>
  <si>
    <r>
      <t xml:space="preserve">Feb 13, 2018 - TTFP Facility Update 
Oct 1, 2018 - NEB Application Filed </t>
    </r>
    <r>
      <rPr>
        <vertAlign val="superscript"/>
        <sz val="12"/>
        <rFont val="Times New Roman"/>
        <family val="1"/>
      </rPr>
      <t>8</t>
    </r>
    <r>
      <rPr>
        <sz val="12"/>
        <rFont val="Times New Roman"/>
        <family val="1"/>
      </rPr>
      <t xml:space="preserve">
Jan 22, 2021 - Appendix 2 Update (Estimate at Complete)</t>
    </r>
  </si>
  <si>
    <r>
      <t xml:space="preserve">Jul 21, 2017 - TTFP Facility Update
Nov 14, 2017 - TTFP Facility Update
Jun 20, 2018 - NEB Application Filed </t>
    </r>
    <r>
      <rPr>
        <vertAlign val="superscript"/>
        <sz val="12"/>
        <rFont val="Times New Roman"/>
        <family val="1"/>
      </rPr>
      <t>17</t>
    </r>
    <r>
      <rPr>
        <sz val="12"/>
        <rFont val="Times New Roman"/>
        <family val="1"/>
      </rPr>
      <t xml:space="preserve"> 
Jul 7, 2020 - Appendix 2 Update (Estimate at Complete)
</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</si>
  <si>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47</t>
    </r>
    <r>
      <rPr>
        <sz val="12"/>
        <rFont val="Times New Roman"/>
        <family val="1"/>
      </rPr>
      <t xml:space="preserve">
May, 13, 2021 - CER Approval </t>
    </r>
    <r>
      <rPr>
        <vertAlign val="superscript"/>
        <sz val="12"/>
        <rFont val="Times New Roman"/>
        <family val="1"/>
      </rPr>
      <t>55</t>
    </r>
  </si>
  <si>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18</t>
    </r>
    <r>
      <rPr>
        <sz val="12"/>
        <rFont val="Times New Roman"/>
        <family val="1"/>
      </rPr>
      <t xml:space="preserve">
</t>
    </r>
  </si>
  <si>
    <r>
      <t xml:space="preserve">Nov 30, 2020 - TTFP Notification
Jan 12, 2021 - CER Application Filed </t>
    </r>
    <r>
      <rPr>
        <vertAlign val="superscript"/>
        <sz val="12"/>
        <rFont val="Times New Roman"/>
        <family val="1"/>
      </rPr>
      <t>49</t>
    </r>
    <r>
      <rPr>
        <sz val="12"/>
        <rFont val="Times New Roman"/>
        <family val="1"/>
      </rPr>
      <t xml:space="preserve">
</t>
    </r>
  </si>
  <si>
    <r>
      <t xml:space="preserve">Dec 7, 2020 - TTFP Notification
Jun 22, 2021 - CER Application Filed </t>
    </r>
    <r>
      <rPr>
        <vertAlign val="superscript"/>
        <sz val="12"/>
        <rFont val="Times New Roman"/>
        <family val="1"/>
      </rPr>
      <t>59</t>
    </r>
    <r>
      <rPr>
        <sz val="12"/>
        <rFont val="Times New Roman"/>
        <family val="1"/>
      </rPr>
      <t xml:space="preserve">
Dec 10, 2021 - CER Approval </t>
    </r>
    <r>
      <rPr>
        <vertAlign val="superscript"/>
        <sz val="12"/>
        <rFont val="Times New Roman"/>
        <family val="1"/>
      </rPr>
      <t>63</t>
    </r>
    <r>
      <rPr>
        <sz val="12"/>
        <rFont val="Times New Roman"/>
        <family val="1"/>
      </rPr>
      <t xml:space="preserve">
</t>
    </r>
  </si>
  <si>
    <r>
      <t xml:space="preserve">Jun 16, 2020 - GRA Application Filed </t>
    </r>
    <r>
      <rPr>
        <vertAlign val="superscript"/>
        <sz val="12"/>
        <rFont val="Times New Roman"/>
        <family val="1"/>
      </rPr>
      <t xml:space="preserve">41 
</t>
    </r>
    <r>
      <rPr>
        <sz val="12"/>
        <rFont val="Times New Roman"/>
        <family val="1"/>
      </rPr>
      <t xml:space="preserve">Mar 1, 2021 - GRA Application Approved </t>
    </r>
    <r>
      <rPr>
        <vertAlign val="superscript"/>
        <sz val="12"/>
        <rFont val="Times New Roman"/>
        <family val="1"/>
      </rPr>
      <t>52</t>
    </r>
    <r>
      <rPr>
        <sz val="12"/>
        <rFont val="Times New Roman"/>
        <family val="1"/>
      </rPr>
      <t xml:space="preserve">
</t>
    </r>
  </si>
  <si>
    <r>
      <t xml:space="preserve">Aug 7, 2018 - TTFP Notification
Jul 30, 2018 - GRA Application Filed </t>
    </r>
    <r>
      <rPr>
        <vertAlign val="superscript"/>
        <sz val="12"/>
        <rFont val="Times New Roman"/>
        <family val="1"/>
      </rPr>
      <t>19</t>
    </r>
    <r>
      <rPr>
        <sz val="12"/>
        <rFont val="Times New Roman"/>
        <family val="1"/>
      </rPr>
      <t xml:space="preserve">
Jun 16, 2020 - GRA Application Filed </t>
    </r>
    <r>
      <rPr>
        <vertAlign val="superscript"/>
        <sz val="12"/>
        <rFont val="Times New Roman"/>
        <family val="1"/>
      </rPr>
      <t xml:space="preserve">45
</t>
    </r>
    <r>
      <rPr>
        <sz val="12"/>
        <rFont val="Times New Roman"/>
        <family val="1"/>
      </rPr>
      <t xml:space="preserve">
Mar 1, 2021 - GRA Application Approved </t>
    </r>
    <r>
      <rPr>
        <vertAlign val="superscript"/>
        <sz val="12"/>
        <rFont val="Times New Roman"/>
        <family val="1"/>
      </rPr>
      <t>52</t>
    </r>
    <r>
      <rPr>
        <sz val="12"/>
        <rFont val="Times New Roman"/>
        <family val="1"/>
      </rPr>
      <t xml:space="preserve">
</t>
    </r>
  </si>
  <si>
    <t>NEB Applications Filed
Link to Application 24
Link to Application 25
Link to Application 26
Link to Application 26
Link to Application 27
Link to Application 28
Link to Application 29
Link to Application 30
Nov 18, 2021 - Facility Status Update (Estimate at Complete)</t>
  </si>
  <si>
    <r>
      <t xml:space="preserve">Oct 12, 2021 - TTFP Notification
Oct 26, 2021 - CER Application Filed </t>
    </r>
    <r>
      <rPr>
        <vertAlign val="superscript"/>
        <sz val="12"/>
        <rFont val="Times New Roman"/>
        <family val="1"/>
      </rPr>
      <t>62</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</si>
  <si>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21</t>
    </r>
    <r>
      <rPr>
        <sz val="12"/>
        <rFont val="Times New Roman"/>
        <family val="1"/>
      </rPr>
      <t xml:space="preserve"> 
May 5, 2021 - CER Approval </t>
    </r>
    <r>
      <rPr>
        <vertAlign val="superscript"/>
        <sz val="12"/>
        <rFont val="Times New Roman"/>
        <family val="1"/>
      </rPr>
      <t xml:space="preserve">54 </t>
    </r>
    <r>
      <rPr>
        <sz val="12"/>
        <rFont val="Times New Roman"/>
        <family val="1"/>
      </rPr>
      <t xml:space="preserv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</si>
  <si>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21</t>
    </r>
    <r>
      <rPr>
        <sz val="12"/>
        <rFont val="Times New Roman"/>
        <family val="1"/>
      </rPr>
      <t xml:space="preserve"> 
May 5, 2021 - CER Approval </t>
    </r>
    <r>
      <rPr>
        <vertAlign val="superscript"/>
        <sz val="12"/>
        <rFont val="Times New Roman"/>
        <family val="1"/>
      </rPr>
      <t xml:space="preserve">54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</si>
  <si>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21</t>
    </r>
    <r>
      <rPr>
        <sz val="12"/>
        <rFont val="Times New Roman"/>
        <family val="1"/>
      </rPr>
      <t xml:space="preserve"> 
May 5, 2021 - CER Approval </t>
    </r>
    <r>
      <rPr>
        <vertAlign val="superscript"/>
        <sz val="12"/>
        <rFont val="Times New Roman"/>
        <family val="1"/>
      </rPr>
      <t>54</t>
    </r>
    <r>
      <rPr>
        <sz val="12"/>
        <rFont val="Times New Roman"/>
        <family val="1"/>
      </rPr>
      <t xml:space="preserv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</si>
  <si>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22</t>
    </r>
    <r>
      <rPr>
        <sz val="12"/>
        <rFont val="Times New Roman"/>
        <family val="1"/>
      </rPr>
      <t xml:space="preserve">
Mar 20, 2017 - NEB Variance Application </t>
    </r>
    <r>
      <rPr>
        <vertAlign val="superscript"/>
        <sz val="12"/>
        <rFont val="Times New Roman"/>
        <family val="1"/>
      </rPr>
      <t>23</t>
    </r>
    <r>
      <rPr>
        <sz val="12"/>
        <rFont val="Times New Roman"/>
        <family val="1"/>
      </rPr>
      <t xml:space="preserv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</si>
  <si>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22</t>
    </r>
    <r>
      <rPr>
        <sz val="12"/>
        <rFont val="Times New Roman"/>
        <family val="1"/>
      </rPr>
      <t xml:space="preserve">
Mar 20, 2017 - NEB Variance Application </t>
    </r>
    <r>
      <rPr>
        <vertAlign val="superscript"/>
        <sz val="12"/>
        <rFont val="Times New Roman"/>
        <family val="1"/>
      </rPr>
      <t>23</t>
    </r>
    <r>
      <rPr>
        <sz val="12"/>
        <rFont val="Times New Roman"/>
        <family val="1"/>
      </rPr>
      <t xml:space="preserve">
Aug 7, 2018 - Appendix 2 Class Estimate Update
Apr 7, 2020 -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</si>
  <si>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22</t>
    </r>
    <r>
      <rPr>
        <sz val="12"/>
        <rFont val="Times New Roman"/>
        <family val="1"/>
      </rPr>
      <t xml:space="preserve">
Mar 20, 2017 - NEB Variance Application </t>
    </r>
    <r>
      <rPr>
        <vertAlign val="superscript"/>
        <sz val="12"/>
        <rFont val="Times New Roman"/>
        <family val="1"/>
      </rPr>
      <t>23</t>
    </r>
    <r>
      <rPr>
        <sz val="12"/>
        <rFont val="Times New Roman"/>
        <family val="1"/>
      </rPr>
      <t xml:space="preserv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</si>
  <si>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22</t>
    </r>
    <r>
      <rPr>
        <sz val="12"/>
        <rFont val="Times New Roman"/>
        <family val="1"/>
      </rPr>
      <t xml:space="preserve">
Mar 20, 2017 - NEB Variance Application </t>
    </r>
    <r>
      <rPr>
        <vertAlign val="superscript"/>
        <sz val="12"/>
        <rFont val="Times New Roman"/>
        <family val="1"/>
      </rPr>
      <t>23</t>
    </r>
    <r>
      <rPr>
        <sz val="12"/>
        <rFont val="Times New Roman"/>
        <family val="1"/>
      </rPr>
      <t xml:space="preserve">
Aug 7, 2018 - Appendix 2 Class Estimate Update
Aug 11, 2020 - Appendix 2 Update (Estimate at Complete)
</t>
    </r>
  </si>
  <si>
    <r>
      <t xml:space="preserve">Oct 22, 2013 - TTFP Presentation, 2013 Annual Plan </t>
    </r>
    <r>
      <rPr>
        <vertAlign val="superscript"/>
        <sz val="12"/>
        <rFont val="Times New Roman"/>
        <family val="1"/>
      </rPr>
      <t>i</t>
    </r>
    <r>
      <rPr>
        <sz val="12"/>
        <rFont val="Times New Roman"/>
        <family val="1"/>
      </rPr>
      <t xml:space="preserve">
Nov 8, 2013 - NEB Application Filed </t>
    </r>
    <r>
      <rPr>
        <vertAlign val="superscript"/>
        <sz val="12"/>
        <rFont val="Times New Roman"/>
        <family val="1"/>
      </rPr>
      <t>22</t>
    </r>
    <r>
      <rPr>
        <sz val="12"/>
        <rFont val="Times New Roman"/>
        <family val="1"/>
      </rPr>
      <t xml:space="preserve">
Mar 20, 2017 - NEB Variance Application </t>
    </r>
    <r>
      <rPr>
        <vertAlign val="superscript"/>
        <sz val="12"/>
        <rFont val="Times New Roman"/>
        <family val="1"/>
      </rPr>
      <t>23</t>
    </r>
    <r>
      <rPr>
        <sz val="12"/>
        <rFont val="Times New Roman"/>
        <family val="1"/>
      </rPr>
      <t xml:space="preserve">
Aug 7, 2018 - Appendix 2 Class Estimate Update
Jul 7, 2020 - Appendix 2 Update (Estimate at Complete)
</t>
    </r>
  </si>
  <si>
    <r>
      <t xml:space="preserve">Mar 14, 2017 - TTFP Update
Jun 13, 2017 - TTFP Update
Jul 21, 2017 - TTFP Facility Update
Dec 4, 2017 - TTFP Presentation, 2017 Annual Plan </t>
    </r>
    <r>
      <rPr>
        <vertAlign val="superscript"/>
        <sz val="12"/>
        <rFont val="Times New Roman"/>
        <family val="1"/>
      </rPr>
      <t>v</t>
    </r>
    <r>
      <rPr>
        <sz val="12"/>
        <rFont val="Times New Roman"/>
        <family val="1"/>
      </rPr>
      <t xml:space="preserve">
Feb 16, 2018 - NEB Application Filed </t>
    </r>
    <r>
      <rPr>
        <vertAlign val="superscript"/>
        <sz val="12"/>
        <rFont val="Times New Roman"/>
        <family val="1"/>
      </rPr>
      <t>31</t>
    </r>
    <r>
      <rPr>
        <sz val="12"/>
        <rFont val="Times New Roman"/>
        <family val="1"/>
      </rPr>
      <t xml:space="preserve">
Jul 7, 2020 - Appendix 2 Update (Estimate at Complete)
</t>
    </r>
  </si>
  <si>
    <r>
      <t xml:space="preserve">Nov 30, 2020 - TTFP Notification
Jan 14, 2021 - CER Application Filed </t>
    </r>
    <r>
      <rPr>
        <vertAlign val="superscript"/>
        <sz val="12"/>
        <rFont val="Times New Roman"/>
        <family val="1"/>
      </rPr>
      <t>50</t>
    </r>
    <r>
      <rPr>
        <sz val="12"/>
        <rFont val="Times New Roman"/>
        <family val="1"/>
      </rPr>
      <t xml:space="preserve">
</t>
    </r>
  </si>
  <si>
    <r>
      <t xml:space="preserve">Oct 22, 2013 - TTFP Presentation, 2013 Annual Plan </t>
    </r>
    <r>
      <rPr>
        <vertAlign val="superscript"/>
        <sz val="12"/>
        <rFont val="Times New Roman"/>
        <family val="1"/>
      </rPr>
      <t>i</t>
    </r>
    <r>
      <rPr>
        <sz val="12"/>
        <rFont val="Times New Roman"/>
        <family val="1"/>
      </rPr>
      <t xml:space="preserve">
Oct 30, 2014 - TTFP Presentation, 2014 Annual Plan </t>
    </r>
    <r>
      <rPr>
        <vertAlign val="superscript"/>
        <sz val="12"/>
        <rFont val="Times New Roman"/>
        <family val="1"/>
      </rPr>
      <t>ii</t>
    </r>
    <r>
      <rPr>
        <sz val="12"/>
        <rFont val="Times New Roman"/>
        <family val="1"/>
      </rPr>
      <t xml:space="preserve">
Jul 22, 2016 - TTFP Presentation (Filing/Scope Change)
Aug 18, 2016 - NEB Application Filed </t>
    </r>
    <r>
      <rPr>
        <vertAlign val="superscript"/>
        <sz val="12"/>
        <rFont val="Times New Roman"/>
        <family val="1"/>
      </rPr>
      <t>32</t>
    </r>
    <r>
      <rPr>
        <sz val="12"/>
        <rFont val="Times New Roman"/>
        <family val="1"/>
      </rPr>
      <t xml:space="preserve">
</t>
    </r>
  </si>
  <si>
    <r>
      <t xml:space="preserve">May 8, 2018 - TTFP Notification
Aug 1, 2018 - AUC Application Filed </t>
    </r>
    <r>
      <rPr>
        <vertAlign val="superscript"/>
        <sz val="12"/>
        <rFont val="Times New Roman"/>
        <family val="1"/>
      </rPr>
      <t>33</t>
    </r>
    <r>
      <rPr>
        <sz val="12"/>
        <rFont val="Times New Roman"/>
        <family val="1"/>
      </rPr>
      <t xml:space="preserve">
Nov 30, 2018 - AUC Project Update Filed </t>
    </r>
    <r>
      <rPr>
        <vertAlign val="superscript"/>
        <sz val="12"/>
        <rFont val="Times New Roman"/>
        <family val="1"/>
      </rPr>
      <t>34</t>
    </r>
    <r>
      <rPr>
        <sz val="12"/>
        <rFont val="Times New Roman"/>
        <family val="1"/>
      </rPr>
      <t xml:space="preserve">
Oct 14, 2020 - Appendix 2 Update (Estimate at Complete)
</t>
    </r>
  </si>
  <si>
    <r>
      <t xml:space="preserve">Feb 13, 2018 - TTFP Facility Update
Aug 23, 2019 - NEB Application Filed </t>
    </r>
    <r>
      <rPr>
        <vertAlign val="superscript"/>
        <sz val="12"/>
        <rFont val="Times New Roman"/>
        <family val="1"/>
      </rPr>
      <t>11</t>
    </r>
    <r>
      <rPr>
        <sz val="12"/>
        <rFont val="Times New Roman"/>
        <family val="1"/>
      </rPr>
      <t xml:space="preserve">
Oct 6,2021 - Appendix 2 Update (Estimate at Complete)</t>
    </r>
  </si>
  <si>
    <r>
      <t xml:space="preserve">Jul 23, 2019 - TTFP Notification
Aug 12, 2019 - NEB Application filed </t>
    </r>
    <r>
      <rPr>
        <vertAlign val="superscript"/>
        <sz val="12"/>
        <rFont val="Times New Roman"/>
        <family val="1"/>
      </rPr>
      <t>35</t>
    </r>
    <r>
      <rPr>
        <sz val="12"/>
        <rFont val="Times New Roman"/>
        <family val="1"/>
      </rPr>
      <t xml:space="preserve">
</t>
    </r>
  </si>
  <si>
    <r>
      <t xml:space="preserve">May 20, 2021 - TTFP Notification
Aug 26, 2021 - NEB Application Filed </t>
    </r>
    <r>
      <rPr>
        <vertAlign val="superscript"/>
        <sz val="12"/>
        <rFont val="Times New Roman"/>
        <family val="1"/>
      </rPr>
      <t>61</t>
    </r>
  </si>
  <si>
    <r>
      <t xml:space="preserve">Aug 7, 2018 - TTFP Notification
Jul 30, 2018 - GRA Application Filed </t>
    </r>
    <r>
      <rPr>
        <vertAlign val="superscript"/>
        <sz val="12"/>
        <rFont val="Times New Roman"/>
        <family val="1"/>
      </rPr>
      <t xml:space="preserve">36
</t>
    </r>
    <r>
      <rPr>
        <sz val="12"/>
        <rFont val="Times New Roman"/>
        <family val="1"/>
      </rPr>
      <t xml:space="preserve">Jun 16, 2020 - GRA Application Filed </t>
    </r>
    <r>
      <rPr>
        <vertAlign val="superscript"/>
        <sz val="12"/>
        <rFont val="Times New Roman"/>
        <family val="1"/>
      </rPr>
      <t>42</t>
    </r>
    <r>
      <rPr>
        <sz val="12"/>
        <rFont val="Times New Roman"/>
        <family val="1"/>
      </rPr>
      <t xml:space="preserve">
</t>
    </r>
  </si>
  <si>
    <r>
      <t xml:space="preserve">Jun 16, 2020 - GRA Application Filed </t>
    </r>
    <r>
      <rPr>
        <vertAlign val="superscript"/>
        <sz val="12"/>
        <rFont val="Times New Roman"/>
        <family val="1"/>
      </rPr>
      <t>42</t>
    </r>
    <r>
      <rPr>
        <sz val="12"/>
        <rFont val="Times New Roman"/>
        <family val="1"/>
      </rPr>
      <t xml:space="preserve"> 
Mar 1,2021 - GRA Application Approved </t>
    </r>
    <r>
      <rPr>
        <vertAlign val="superscript"/>
        <sz val="12"/>
        <rFont val="Times New Roman"/>
        <family val="1"/>
      </rPr>
      <t xml:space="preserve">52
</t>
    </r>
  </si>
  <si>
    <r>
      <t xml:space="preserve">Jun 5, 2019 - TTFP Notification
Jul 8, 2019 - NEB Application Filed </t>
    </r>
    <r>
      <rPr>
        <vertAlign val="superscript"/>
        <sz val="12"/>
        <rFont val="Times New Roman"/>
        <family val="1"/>
      </rPr>
      <t>37</t>
    </r>
    <r>
      <rPr>
        <sz val="12"/>
        <rFont val="Times New Roman"/>
        <family val="1"/>
      </rPr>
      <t xml:space="preserve">
</t>
    </r>
  </si>
  <si>
    <r>
      <t xml:space="preserve">Oct 30, 2014 - TTFP Presentation
Dec 4, 2018 – AUC Project Update Filed </t>
    </r>
    <r>
      <rPr>
        <vertAlign val="superscript"/>
        <sz val="12"/>
        <rFont val="Times New Roman"/>
        <family val="1"/>
      </rPr>
      <t>38</t>
    </r>
    <r>
      <rPr>
        <sz val="12"/>
        <rFont val="Times New Roman"/>
        <family val="1"/>
      </rPr>
      <t xml:space="preserve">
Jun 16, 2020 - AUC Project Update Filed </t>
    </r>
    <r>
      <rPr>
        <vertAlign val="superscript"/>
        <sz val="12"/>
        <rFont val="Times New Roman"/>
        <family val="1"/>
      </rPr>
      <t xml:space="preserve">43 </t>
    </r>
    <r>
      <rPr>
        <sz val="12"/>
        <rFont val="Times New Roman"/>
        <family val="1"/>
      </rPr>
      <t xml:space="preserve">
</t>
    </r>
  </si>
  <si>
    <r>
      <t xml:space="preserve">Variance Application </t>
    </r>
    <r>
      <rPr>
        <vertAlign val="superscript"/>
        <sz val="12"/>
        <rFont val="Times New Roman"/>
        <family val="1"/>
      </rPr>
      <t>23</t>
    </r>
    <r>
      <rPr>
        <sz val="12"/>
        <rFont val="Times New Roman"/>
        <family val="1"/>
      </rPr>
      <t xml:space="preserve">
Nov 18, 2021 - Facility Status Update (Estimate at Complete)</t>
    </r>
  </si>
  <si>
    <r>
      <t xml:space="preserve">Nov 12, 2019 - TTFP Presentation, 2019 Annual Plan </t>
    </r>
    <r>
      <rPr>
        <vertAlign val="superscript"/>
        <sz val="12"/>
        <rFont val="Times New Roman"/>
        <family val="1"/>
      </rPr>
      <t>vii</t>
    </r>
    <r>
      <rPr>
        <sz val="12"/>
        <rFont val="Times New Roman"/>
        <family val="1"/>
      </rPr>
      <t xml:space="preserve">
Jun 1, 2020 - NEB Application Filed </t>
    </r>
    <r>
      <rPr>
        <vertAlign val="superscript"/>
        <sz val="12"/>
        <rFont val="Times New Roman"/>
        <family val="1"/>
      </rPr>
      <t>40</t>
    </r>
    <r>
      <rPr>
        <sz val="12"/>
        <rFont val="Times New Roman"/>
        <family val="1"/>
      </rPr>
      <t xml:space="preserve">
April 30, 2021 - Approval </t>
    </r>
    <r>
      <rPr>
        <vertAlign val="superscript"/>
        <sz val="12"/>
        <rFont val="Times New Roman"/>
        <family val="1"/>
      </rPr>
      <t xml:space="preserve">53 </t>
    </r>
    <r>
      <rPr>
        <sz val="12"/>
        <rFont val="Times New Roman"/>
        <family val="1"/>
      </rPr>
      <t xml:space="preserve">
</t>
    </r>
  </si>
  <si>
    <r>
      <t xml:space="preserve">Jan 21, 2020 - TTFP 2019 Annual Plan Update </t>
    </r>
    <r>
      <rPr>
        <vertAlign val="superscript"/>
        <sz val="12"/>
        <rFont val="Times New Roman"/>
        <family val="1"/>
      </rPr>
      <t xml:space="preserve">vii
</t>
    </r>
    <r>
      <rPr>
        <sz val="12"/>
        <rFont val="Times New Roman"/>
        <family val="1"/>
      </rPr>
      <t xml:space="preserve">Jun 1, 2020 - NEB Application Filed </t>
    </r>
    <r>
      <rPr>
        <vertAlign val="superscript"/>
        <sz val="12"/>
        <rFont val="Times New Roman"/>
        <family val="1"/>
      </rPr>
      <t>40</t>
    </r>
    <r>
      <rPr>
        <sz val="12"/>
        <rFont val="Times New Roman"/>
        <family val="1"/>
      </rPr>
      <t xml:space="preserve">
April 30, 2021 - Approval </t>
    </r>
    <r>
      <rPr>
        <vertAlign val="superscript"/>
        <sz val="12"/>
        <rFont val="Times New Roman"/>
        <family val="1"/>
      </rPr>
      <t>53</t>
    </r>
    <r>
      <rPr>
        <sz val="12"/>
        <rFont val="Times New Roman"/>
        <family val="1"/>
      </rPr>
      <t xml:space="preserve">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</si>
  <si>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12, 2018 - NEB Application Filed </t>
    </r>
    <r>
      <rPr>
        <vertAlign val="superscript"/>
        <sz val="12"/>
        <rFont val="Times New Roman"/>
        <family val="1"/>
      </rPr>
      <t xml:space="preserve">39
</t>
    </r>
    <r>
      <rPr>
        <sz val="12"/>
        <rFont val="Times New Roman"/>
        <family val="1"/>
      </rPr>
      <t xml:space="preserve">Oct 14,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</si>
  <si>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12, 2018 - NEB Application Filed </t>
    </r>
    <r>
      <rPr>
        <vertAlign val="superscript"/>
        <sz val="12"/>
        <rFont val="Times New Roman"/>
        <family val="1"/>
      </rPr>
      <t>39</t>
    </r>
    <r>
      <rPr>
        <sz val="12"/>
        <rFont val="Times New Roman"/>
        <family val="1"/>
      </rPr>
      <t xml:space="preserve">
Jul 7, 2020 - Appendix 2 Update (Estimate at Complete)
</t>
    </r>
  </si>
  <si>
    <r>
      <t xml:space="preserve">Jul 21, 2017 - TTFP Facility Update
Dec 4, 2017 - TTFP Presentation, 2017 Annual Plan </t>
    </r>
    <r>
      <rPr>
        <vertAlign val="superscript"/>
        <sz val="12"/>
        <rFont val="Times New Roman"/>
        <family val="1"/>
      </rPr>
      <t>v</t>
    </r>
    <r>
      <rPr>
        <sz val="12"/>
        <rFont val="Times New Roman"/>
        <family val="1"/>
      </rPr>
      <t xml:space="preserve">
Feb 12, 2018 - NEB Application Filed </t>
    </r>
    <r>
      <rPr>
        <vertAlign val="superscript"/>
        <sz val="12"/>
        <rFont val="Times New Roman"/>
        <family val="1"/>
      </rPr>
      <t>39</t>
    </r>
    <r>
      <rPr>
        <sz val="12"/>
        <rFont val="Times New Roman"/>
        <family val="1"/>
      </rPr>
      <t xml:space="preserve">
Aug 11, 2020 - Appendix 2 Update (Estimate at Complete)
</t>
    </r>
  </si>
  <si>
    <r>
      <t xml:space="preserve">Dec 7, 2015 - TTFP Presentation, 2015 Annual Plan </t>
    </r>
    <r>
      <rPr>
        <vertAlign val="superscript"/>
        <sz val="12"/>
        <rFont val="Times New Roman"/>
        <family val="1"/>
      </rPr>
      <t>iii</t>
    </r>
    <r>
      <rPr>
        <sz val="12"/>
        <rFont val="Times New Roman"/>
        <family val="1"/>
      </rPr>
      <t xml:space="preserve">
Aug 16, 2016 - TTFP Presentation (Status Update/Deferral)
Jul 21, 2017 - TTFP Facility Update
Dec 4, 2017 - TTFP Presentation, 2017 Annual Plan </t>
    </r>
    <r>
      <rPr>
        <vertAlign val="superscript"/>
        <sz val="12"/>
        <rFont val="Times New Roman"/>
        <family val="1"/>
      </rPr>
      <t>v</t>
    </r>
    <r>
      <rPr>
        <sz val="12"/>
        <rFont val="Times New Roman"/>
        <family val="1"/>
      </rPr>
      <t xml:space="preserve">
Oct 30, 2018 - NEB Application Filed </t>
    </r>
    <r>
      <rPr>
        <vertAlign val="superscript"/>
        <sz val="12"/>
        <rFont val="Times New Roman"/>
        <family val="1"/>
      </rPr>
      <t>20</t>
    </r>
    <r>
      <rPr>
        <sz val="12"/>
        <rFont val="Times New Roman"/>
        <family val="1"/>
      </rPr>
      <t xml:space="preserve">
Jul 7, 2020 - Appendix 2 Update (Estimate at Complete)
</t>
    </r>
  </si>
  <si>
    <r>
      <t xml:space="preserve">Dec 7, 2015 - TTFP Presentation, 2015 Annual Plan </t>
    </r>
    <r>
      <rPr>
        <vertAlign val="superscript"/>
        <sz val="11"/>
        <rFont val="Times New Roman"/>
        <family val="1"/>
      </rPr>
      <t>iii</t>
    </r>
    <r>
      <rPr>
        <sz val="11"/>
        <rFont val="Times New Roman"/>
        <family val="1"/>
      </rPr>
      <t xml:space="preserve">
Aug 16, 2016 - TTFP Presentation (Status Update/Deferral)
Mar 14, 2017 - TTFP Update
Jun 13, 2017 - TTFP Update
Jul 21, 2017 - TTFP Facility Update
Dec 4, 2017 - TTFP Presentation, 2017 Annual Plan </t>
    </r>
    <r>
      <rPr>
        <vertAlign val="superscript"/>
        <sz val="11"/>
        <rFont val="Times New Roman"/>
        <family val="1"/>
      </rPr>
      <t>v</t>
    </r>
    <r>
      <rPr>
        <sz val="11"/>
        <rFont val="Times New Roman"/>
        <family val="1"/>
      </rPr>
      <t xml:space="preserve">
Feb 16, 2018 - NEB Application Filed </t>
    </r>
    <r>
      <rPr>
        <vertAlign val="superscript"/>
        <sz val="11"/>
        <rFont val="Times New Roman"/>
        <family val="1"/>
      </rPr>
      <t>31</t>
    </r>
    <r>
      <rPr>
        <sz val="11"/>
        <rFont val="Times New Roman"/>
        <family val="1"/>
      </rPr>
      <t xml:space="preserve">
Sep 8, 2020 - Facility Status Update (Estimate at Complete)
</t>
    </r>
  </si>
  <si>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56</t>
    </r>
    <r>
      <rPr>
        <sz val="12"/>
        <rFont val="Times New Roman"/>
        <family val="1"/>
      </rPr>
      <t xml:space="preserve">
Dec 22, 2021- CER Approval</t>
    </r>
    <r>
      <rPr>
        <vertAlign val="superscript"/>
        <sz val="12"/>
        <rFont val="Times New Roman"/>
        <family val="1"/>
      </rPr>
      <t>64</t>
    </r>
  </si>
  <si>
    <t>Emerson Creek Compressor Station Approval</t>
  </si>
  <si>
    <t>Pioneer South Pipeline Acuisition CER Approval</t>
  </si>
  <si>
    <t>Increased costs related to constructability, site complexity and elevated prime contractor costs due to unfavorable market conditions</t>
  </si>
  <si>
    <t>145 - ROM
128 - Class 5
153 - EAC</t>
  </si>
  <si>
    <r>
      <t xml:space="preserve">Dec 4, 2017 - TTFP Presentation, 2017 Annual Plan </t>
    </r>
    <r>
      <rPr>
        <vertAlign val="superscript"/>
        <sz val="12"/>
        <rFont val="Times New Roman"/>
        <family val="1"/>
      </rPr>
      <t>v</t>
    </r>
    <r>
      <rPr>
        <sz val="12"/>
        <rFont val="Times New Roman"/>
        <family val="1"/>
      </rPr>
      <t xml:space="preserve">
Jul 20, 2018 - TTFP Update
Sep 26, 2018 - CER Application Filed </t>
    </r>
    <r>
      <rPr>
        <vertAlign val="superscript"/>
        <sz val="12"/>
        <rFont val="Times New Roman"/>
        <family val="1"/>
      </rPr>
      <t>10</t>
    </r>
    <r>
      <rPr>
        <sz val="12"/>
        <rFont val="Times New Roman"/>
        <family val="1"/>
      </rPr>
      <t xml:space="preserve">
Feb 8, 2022 - Facility Status Update (Estimate at Complete)
</t>
    </r>
  </si>
  <si>
    <t>Gleichen Transmission Looping (AP)
Cluny Transmission Looping  (AP)</t>
  </si>
  <si>
    <t>Q2 2024</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</si>
  <si>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</si>
  <si>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</si>
  <si>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 xml:space="preserve">
2.7 km NPS 3
2.3 km NPS 3
</t>
  </si>
  <si>
    <t>2021 NGTL System Expansion Project:
Grande Prairie Mainline Loop No.4 (Valhalla)</t>
  </si>
  <si>
    <t>Connection Facility</t>
  </si>
  <si>
    <t>Leismer Ethane Extraction Plant Tie-in</t>
  </si>
  <si>
    <t>NPS 30 Connection, Valves, Tees</t>
  </si>
  <si>
    <r>
      <rPr>
        <u/>
        <sz val="8.6999999999999993"/>
        <rFont val="Times New Roman"/>
        <family val="1"/>
      </rPr>
      <t>Meter Stations w/Laterals</t>
    </r>
    <r>
      <rPr>
        <sz val="8.6999999999999993"/>
        <rFont val="Times New Roman"/>
        <family val="1"/>
      </rPr>
      <t xml:space="preserve">
Acadia East
Acadia North
Acadia Valley
Bear Canyon West
Big Bend East
Blueberry Hill
Blue Jay 
Donatville
Hines Creek
Hines Creek West
Last Lake
Lawrence Lake 
Manir
Mills
Tangent East
</t>
    </r>
    <r>
      <rPr>
        <u/>
        <sz val="8.6999999999999993"/>
        <rFont val="Times New Roman"/>
        <family val="1"/>
      </rPr>
      <t>Stand-Alone Meters</t>
    </r>
    <r>
      <rPr>
        <sz val="8.6999999999999993"/>
        <rFont val="Times New Roman"/>
        <family val="1"/>
      </rPr>
      <t xml:space="preserve">
Elinor Lake East
Mega River
Mega River No. 2
Rod Lake
Rod Lake Sales
Rossbear Lake
Snowfall Creek
Squirrel Mountain
Owl Lake South
Owl Lake South No. 2
Owl Lake South No. 3
</t>
    </r>
    <r>
      <rPr>
        <u/>
        <sz val="8.6999999999999993"/>
        <rFont val="Times New Roman"/>
        <family val="1"/>
      </rPr>
      <t>Stand-Alone Laterals</t>
    </r>
    <r>
      <rPr>
        <sz val="8.6999999999999993"/>
        <rFont val="Times New Roman"/>
        <family val="1"/>
      </rPr>
      <t xml:space="preserve">
Alderson Lateral
Kaybob South Lateral
McNeill X-Over</t>
    </r>
  </si>
  <si>
    <r>
      <t xml:space="preserve">Mar 7, 2022 - TTFP Notification
May 3, 2022 - CER Application Filed </t>
    </r>
    <r>
      <rPr>
        <vertAlign val="superscript"/>
        <sz val="12"/>
        <rFont val="Times New Roman"/>
        <family val="1"/>
      </rPr>
      <t>67</t>
    </r>
  </si>
  <si>
    <r>
      <t>Apr 06, 2022 - TTFP Notification
Apr 26, 2022 - CER Application Filed</t>
    </r>
    <r>
      <rPr>
        <vertAlign val="superscript"/>
        <sz val="12"/>
        <rFont val="Times New Roman"/>
        <family val="1"/>
      </rPr>
      <t>66</t>
    </r>
  </si>
  <si>
    <t xml:space="preserve">120 - ROM
116 - Class 5
164 - Class 3
150 - EAC
</t>
  </si>
  <si>
    <r>
      <t xml:space="preserve">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
Sep 8, 2020 - Facility Status Class Estimate Update
Jun 7,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</si>
  <si>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 xml:space="preserve">Sep 8, 2020 - Facility Status Class Estimate Update
Jun 7, 2022 - Facility Status Update (Estimate at Complete)
</t>
    </r>
  </si>
  <si>
    <t xml:space="preserve">166 - ROM
116 - Class 5
153 - Class 3
151- EAC
</t>
  </si>
  <si>
    <t>2021 Meter Station and Laterals Decommisioning Program</t>
  </si>
  <si>
    <t>Q4 2023</t>
  </si>
  <si>
    <r>
      <t xml:space="preserve">Pipeline Laterals &amp; Meters
</t>
    </r>
    <r>
      <rPr>
        <sz val="12"/>
        <rFont val="Times New Roman"/>
        <family val="1"/>
      </rPr>
      <t>5 - 120.7 km
2 Receipt
1 Delivery</t>
    </r>
    <r>
      <rPr>
        <u/>
        <sz val="12"/>
        <rFont val="Times New Roman"/>
        <family val="1"/>
      </rPr>
      <t xml:space="preserve">
</t>
    </r>
  </si>
  <si>
    <t>Meter Station &amp; Lateral Decommisioning</t>
  </si>
  <si>
    <r>
      <t xml:space="preserve">Jan 15, 2021 - CER Application Filed </t>
    </r>
    <r>
      <rPr>
        <vertAlign val="superscript"/>
        <sz val="12"/>
        <rFont val="Times New Roman"/>
        <family val="1"/>
      </rPr>
      <t>51</t>
    </r>
    <r>
      <rPr>
        <sz val="12"/>
        <rFont val="Times New Roman"/>
        <family val="1"/>
      </rPr>
      <t xml:space="preserve">
Dec 22, 2021 - CER Approval </t>
    </r>
    <r>
      <rPr>
        <vertAlign val="superscript"/>
        <sz val="12"/>
        <rFont val="Times New Roman"/>
        <family val="1"/>
      </rPr>
      <t xml:space="preserve">65 
</t>
    </r>
    <r>
      <rPr>
        <sz val="12"/>
        <rFont val="Times New Roman"/>
        <family val="1"/>
      </rPr>
      <t>Aug 9, 2022 - Facility Status Update (Estimate at Complete)</t>
    </r>
  </si>
  <si>
    <t>68
64 - EAC</t>
  </si>
  <si>
    <t>276
266
198
193 - EAC</t>
  </si>
  <si>
    <r>
      <t xml:space="preserve">Oct 2, 2020 - TTFP Presentation
Oct 9, 2020 - AUC Application Filed </t>
    </r>
    <r>
      <rPr>
        <vertAlign val="superscript"/>
        <sz val="12"/>
        <rFont val="Times New Roman"/>
        <family val="1"/>
      </rPr>
      <t xml:space="preserve">48 </t>
    </r>
    <r>
      <rPr>
        <sz val="12"/>
        <rFont val="Times New Roman"/>
        <family val="1"/>
      </rPr>
      <t xml:space="preserve">
Jan 15, 2021 - NGTL CER Application Filed </t>
    </r>
    <r>
      <rPr>
        <vertAlign val="superscript"/>
        <sz val="12"/>
        <rFont val="Times New Roman"/>
        <family val="1"/>
      </rPr>
      <t>51</t>
    </r>
    <r>
      <rPr>
        <sz val="12"/>
        <rFont val="Times New Roman"/>
        <family val="1"/>
      </rPr>
      <t xml:space="preserve">
Jun 15, 2021 - AUC Approval </t>
    </r>
    <r>
      <rPr>
        <vertAlign val="superscript"/>
        <sz val="12"/>
        <rFont val="Times New Roman"/>
        <family val="1"/>
      </rPr>
      <t>60</t>
    </r>
    <r>
      <rPr>
        <sz val="12"/>
        <rFont val="Times New Roman"/>
        <family val="1"/>
      </rPr>
      <t xml:space="preserve">
Aug 9, 2022 - Facility Status Update (Estimate at Complete)</t>
    </r>
  </si>
  <si>
    <t>2021 Meter Station and Laterals Decommissioning Program</t>
  </si>
  <si>
    <r>
      <t xml:space="preserve">North Montney Project
</t>
    </r>
    <r>
      <rPr>
        <sz val="16"/>
        <rFont val="Times New Roman"/>
        <family val="1"/>
      </rPr>
      <t xml:space="preserve">The North Montney Project was filed as a Section 52 application on November 8, 2013 comprised of the following facilities:  North Montney Mainline (Aitken Creek Section), North Montney Mainline (Kahta Section), Aitken Creek Compressor Station, Saturn Compressor Station, Groundbirch Compressor Station, 14 receipt meter stations, a bi-directional storage meter station (Aitken Creek Interconnect) and a delivery meter station (Mackie Creek Interconnection).  The NMML Variance was filed March 20, 2017 to vary Condition 4 in the Certificate and Order and to extend the Sunset Clause for the NMML.  The Variance also includes the details on eight additional meter stations required for the new receipt contracts.  North Montney costs are escalated to the year of in-service for each respective facility.  The original Kahta Section was 119 km of NPS 42 with a ROM cost estimate of $530Million. Variance Application NEB Approval Order Received May 23, 2018. Mackie Creek North and Blair Creek receipt meter stations are currently under construction.
</t>
    </r>
  </si>
  <si>
    <r>
      <t xml:space="preserve">Jun 13, 2022 - TTFP Notification
Aug 22, 2022 - CER Application Filed </t>
    </r>
    <r>
      <rPr>
        <vertAlign val="superscript"/>
        <sz val="12"/>
        <rFont val="Times New Roman"/>
        <family val="1"/>
      </rPr>
      <t>68</t>
    </r>
  </si>
  <si>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t>
    </r>
  </si>
  <si>
    <t>166 - ROM
254 - Class 5</t>
  </si>
  <si>
    <t>281 - ROM
342 - Class 5</t>
  </si>
  <si>
    <r>
      <t xml:space="preserve">Northwest Mainline Loop (Bear Canyon North Section)
</t>
    </r>
    <r>
      <rPr>
        <sz val="15"/>
        <rFont val="Times New Roman"/>
        <family val="1"/>
      </rPr>
      <t>Northwest Mainline Loop No. 2 (Bear Canyon North Section) is the combination of two previously presented facilities; Northwest Mainline Loop No. 2 (Bear Canyon North Section) and the Northwest Mainline Loop (Peace River Crossing Project).</t>
    </r>
    <r>
      <rPr>
        <b/>
        <sz val="15"/>
        <rFont val="Times New Roman"/>
        <family val="1"/>
      </rPr>
      <t xml:space="preserve">
West Path Delivery Project: Turner Valley Compressor Station Unit Addition 7
</t>
    </r>
    <r>
      <rPr>
        <sz val="15"/>
        <rFont val="Times New Roman"/>
        <family val="1"/>
      </rPr>
      <t xml:space="preserve">Turner Valley Compressor Station Coolers has been combined with Turner Valley Compressor Station Unit Addition.
</t>
    </r>
    <r>
      <rPr>
        <b/>
        <sz val="15"/>
        <rFont val="Times New Roman"/>
        <family val="1"/>
      </rPr>
      <t xml:space="preserve">
2021 NGTL System Expansion Project 
</t>
    </r>
    <r>
      <rPr>
        <sz val="15"/>
        <rFont val="Times New Roman"/>
        <family val="1"/>
      </rPr>
      <t>Project capacity was increased to approx. 90%, remaining facilities Grande Prairie Mainline Loop No.2 (Colt) and two river crossings on the Grande Prairie Mainline Loop No.2 (Deep Valley) expected to be in-service Q1 2023.</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</si>
  <si>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</si>
  <si>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270 - ROM
287 - Class 5
315 - Class 3
378 - Class 3
393 - EAC</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</si>
  <si>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 xml:space="preserve">5
</t>
    </r>
    <r>
      <rPr>
        <sz val="12"/>
        <rFont val="Times New Roman"/>
        <family val="1"/>
      </rPr>
      <t>Sep 8, 2020 - Facility Status Class Estimate Update
May 7, 2021 - Revised Class Estimate
Nov 15, 2022 - Facility Status Update (Estimate at Complete)</t>
    </r>
  </si>
  <si>
    <t>156 - ROM
179 - Class 5
285 - Class 3
375 - Class 3
298 - EAC</t>
  </si>
  <si>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</si>
  <si>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232 - ROM
232 - Class 5
274 - Class 3
378 - Class 3
402 - EAC</t>
  </si>
  <si>
    <t>298 - ROM
327 - Class 5
409 - Class 3
454 -  Class 3
463 - EAC</t>
  </si>
  <si>
    <r>
      <t xml:space="preserve">Jul 21, 2017 - TTFP Facility Update
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4</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</si>
  <si>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283 - ROM
283 - Class 5 
328 - Class 3
357 - Class 3
334 - EAC</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</si>
  <si>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 xml:space="preserve">4
</t>
    </r>
    <r>
      <rPr>
        <sz val="12"/>
        <rFont val="Times New Roman"/>
        <family val="1"/>
      </rPr>
      <t xml:space="preserve">
Feb 19, 2020 - CER Recommendation </t>
    </r>
    <r>
      <rPr>
        <vertAlign val="superscript"/>
        <sz val="12"/>
        <rFont val="Times New Roman"/>
        <family val="1"/>
      </rPr>
      <t>5</t>
    </r>
    <r>
      <rPr>
        <sz val="12"/>
        <rFont val="Times New Roman"/>
        <family val="1"/>
      </rPr>
      <t xml:space="preserve">
Sep 8, 2020 - Facility Status Class Estimate Update
May 7, 2021 - Revised Class Estimate
Nov 15, 2022 - Facility Status Update (Estimate at Complete)</t>
    </r>
  </si>
  <si>
    <t xml:space="preserve">152 - ROM
187 - Class 5
235 - Class 3
228 - Class 3
195 - EAC
</t>
  </si>
  <si>
    <t>In-Service
In-Service</t>
  </si>
  <si>
    <t>Apr 23, 2022
Oct 26, 2022</t>
  </si>
  <si>
    <t>2-1010U
Ultrasonic Meter</t>
  </si>
  <si>
    <t xml:space="preserve">Nov 30, 2022 - TTFP Notification
</t>
  </si>
  <si>
    <t>Under Construction, Target In-Service Date</t>
  </si>
  <si>
    <t>Q3 2024</t>
  </si>
  <si>
    <t>West Path Delivery 2023 Project CER Approval</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</si>
  <si>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46
</t>
    </r>
    <r>
      <rPr>
        <i/>
        <sz val="12"/>
        <color rgb="FFFF0000"/>
        <rFont val="Times New Roman"/>
        <family val="1"/>
      </rPr>
      <t xml:space="preserve">Dec 1, 2022 - CER Approval </t>
    </r>
    <r>
      <rPr>
        <i/>
        <vertAlign val="superscript"/>
        <sz val="12"/>
        <color rgb="FFFF0000"/>
        <rFont val="Times New Roman"/>
        <family val="1"/>
      </rPr>
      <t>69</t>
    </r>
    <r>
      <rPr>
        <i/>
        <sz val="12"/>
        <color rgb="FFFF0000"/>
        <rFont val="Times New Roman"/>
        <family val="1"/>
      </rPr>
      <t xml:space="preserve"> </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</si>
  <si>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46
</t>
    </r>
    <r>
      <rPr>
        <i/>
        <sz val="12"/>
        <color rgb="FFFF0000"/>
        <rFont val="Times New Roman"/>
        <family val="1"/>
      </rPr>
      <t xml:space="preserve">Dec 1, 2022 - CER Approval </t>
    </r>
    <r>
      <rPr>
        <i/>
        <vertAlign val="superscript"/>
        <sz val="12"/>
        <color rgb="FFFF0000"/>
        <rFont val="Times New Roman"/>
        <family val="1"/>
      </rPr>
      <t>69</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</si>
  <si>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46
</t>
    </r>
    <r>
      <rPr>
        <sz val="12"/>
        <rFont val="Times New Roman"/>
        <family val="1"/>
      </rPr>
      <t xml:space="preserve">
</t>
    </r>
    <r>
      <rPr>
        <i/>
        <sz val="12"/>
        <color rgb="FFFF0000"/>
        <rFont val="Times New Roman"/>
        <family val="1"/>
      </rPr>
      <t xml:space="preserve">Dec 1, 2022 - CER Approval </t>
    </r>
    <r>
      <rPr>
        <i/>
        <vertAlign val="superscript"/>
        <sz val="12"/>
        <color rgb="FFFF0000"/>
        <rFont val="Times New Roman"/>
        <family val="1"/>
      </rPr>
      <t>69</t>
    </r>
    <r>
      <rPr>
        <i/>
        <sz val="12"/>
        <color rgb="FFFF0000"/>
        <rFont val="Times New Roman"/>
        <family val="1"/>
      </rPr>
      <t xml:space="preserve"> </t>
    </r>
  </si>
  <si>
    <t>Mildred Lake West Sales Meter 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</si>
</sst>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 yyyy"/>
    <numFmt numFmtId="165" formatCode="0."/>
    <numFmt numFmtId="166" formatCode="mmm\ dd\,\ yyyy"/>
    <numFmt numFmtId="167" formatCode="mmm\ d\,\ yyyy"/>
    <numFmt numFmtId="168" formatCode="0.0"/>
    <numFmt numFmtId="169" formatCode="yyyy"/>
  </numFmts>
  <fonts count="36"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1"/>
      <name val="Times New Roman"/>
      <family val="1"/>
    </font>
    <font>
      <u/>
      <sz val="11"/>
      <name val="Times New Roman"/>
      <family val="1"/>
    </font>
    <font>
      <vertAlign val="superscript"/>
      <sz val="11"/>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name val="Calibri"/>
      <family val="2"/>
      <scheme val="minor"/>
    </font>
    <font>
      <strike/>
      <sz val="12"/>
      <name val="Times New Roman"/>
      <family val="1"/>
    </font>
    <font>
      <i/>
      <sz val="11"/>
      <color rgb="FFFF0000"/>
      <name val="Calibri"/>
      <family val="2"/>
      <scheme val="minor"/>
    </font>
    <font>
      <sz val="8.6999999999999993"/>
      <name val="Times New Roman"/>
      <family val="1"/>
    </font>
    <font>
      <u/>
      <sz val="8.6999999999999993"/>
      <name val="Times New Roman"/>
      <family val="1"/>
    </font>
    <font>
      <b/>
      <sz val="15"/>
      <name val="Times New Roman"/>
      <family val="1"/>
    </font>
    <font>
      <sz val="15"/>
      <name val="Times New Roman"/>
      <family val="1"/>
    </font>
    <font>
      <i/>
      <sz val="12"/>
      <color rgb="FFFF0000"/>
      <name val="Calibri"/>
      <family val="2"/>
      <scheme val="minor"/>
    </font>
    <font>
      <i/>
      <u/>
      <sz val="11"/>
      <color rgb="FFFF0000"/>
      <name val="Calibri"/>
      <family val="2"/>
      <scheme val="minor"/>
    </font>
    <font>
      <i/>
      <vertAlign val="superscript"/>
      <sz val="12"/>
      <color rgb="FFFF0000"/>
      <name val="Times New Roman"/>
      <family val="1"/>
    </font>
    <font>
      <i/>
      <sz val="16"/>
      <color rgb="FFFF0000"/>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11">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Fill="1"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64"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7"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0" fontId="10" fillId="0" borderId="0" xfId="0" applyFont="1" applyBorder="1"/>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8" fillId="0" borderId="2" xfId="0" applyFont="1" applyFill="1" applyBorder="1" applyAlignment="1">
      <alignment horizontal="left" vertical="center" wrapText="1"/>
    </xf>
    <xf numFmtId="166" fontId="8" fillId="0" borderId="2" xfId="0"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4" borderId="0" xfId="0" applyFont="1" applyFill="1" applyBorder="1" applyAlignment="1">
      <alignment vertical="top" wrapText="1"/>
    </xf>
    <xf numFmtId="1" fontId="12"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4" borderId="0" xfId="0" applyFont="1" applyFill="1" applyBorder="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14" fillId="0" borderId="2" xfId="0" applyFont="1" applyBorder="1" applyAlignment="1">
      <alignment horizontal="left" vertical="top" wrapText="1"/>
    </xf>
    <xf numFmtId="0" fontId="8" fillId="0" borderId="2" xfId="0" applyFont="1" applyBorder="1" applyAlignment="1">
      <alignment vertical="center"/>
    </xf>
    <xf numFmtId="0" fontId="13" fillId="0" borderId="2" xfId="0" applyFont="1" applyBorder="1" applyAlignment="1">
      <alignment horizontal="left" vertical="top" wrapText="1"/>
    </xf>
    <xf numFmtId="168" fontId="8" fillId="0" borderId="2" xfId="0" applyNumberFormat="1" applyFont="1" applyBorder="1" applyAlignment="1">
      <alignment horizontal="center" vertical="top" wrapText="1"/>
    </xf>
    <xf numFmtId="169" fontId="8" fillId="0" borderId="2" xfId="0" applyNumberFormat="1" applyFont="1" applyBorder="1" applyAlignment="1">
      <alignment horizontal="center" vertical="center" wrapText="1"/>
    </xf>
    <xf numFmtId="1" fontId="8" fillId="0" borderId="2" xfId="0" applyNumberFormat="1" applyFont="1" applyFill="1" applyBorder="1" applyAlignment="1">
      <alignment horizontal="center" vertical="center" wrapText="1"/>
    </xf>
    <xf numFmtId="1" fontId="18" fillId="0" borderId="2" xfId="0" applyNumberFormat="1" applyFont="1" applyBorder="1" applyAlignment="1">
      <alignment horizontal="center" vertical="center" wrapText="1"/>
    </xf>
    <xf numFmtId="0" fontId="19" fillId="2" borderId="2" xfId="0" applyFont="1" applyFill="1" applyBorder="1" applyAlignment="1">
      <alignment horizontal="center" vertical="center" wrapText="1"/>
    </xf>
    <xf numFmtId="0" fontId="21" fillId="0" borderId="0" xfId="1" applyFont="1"/>
    <xf numFmtId="0" fontId="22" fillId="0" borderId="0" xfId="0" applyFont="1" applyAlignment="1">
      <alignment horizontal="left"/>
    </xf>
    <xf numFmtId="0" fontId="10" fillId="0" borderId="0" xfId="0" applyFont="1" applyFill="1"/>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3"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4"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4" fillId="0" borderId="2" xfId="0" applyNumberFormat="1" applyFont="1" applyBorder="1" applyAlignment="1">
      <alignment horizontal="center" vertical="center" wrapText="1"/>
    </xf>
    <xf numFmtId="0" fontId="13" fillId="0" borderId="2" xfId="0" applyFont="1" applyBorder="1" applyAlignment="1">
      <alignment horizontal="center" vertical="top" wrapText="1"/>
    </xf>
    <xf numFmtId="0" fontId="24"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165" fontId="25" fillId="4" borderId="0" xfId="0" applyNumberFormat="1" applyFont="1" applyFill="1" applyAlignment="1">
      <alignment horizontal="right"/>
    </xf>
    <xf numFmtId="0" fontId="4" fillId="0" borderId="0" xfId="1" applyFill="1"/>
    <xf numFmtId="164" fontId="24" fillId="0" borderId="2" xfId="0" applyNumberFormat="1" applyFont="1" applyFill="1" applyBorder="1" applyAlignment="1">
      <alignment horizontal="center" vertical="center" wrapText="1"/>
    </xf>
    <xf numFmtId="0" fontId="10" fillId="0" borderId="0" xfId="0" applyNumberFormat="1" applyFont="1"/>
    <xf numFmtId="0" fontId="26" fillId="0" borderId="2" xfId="0" applyFont="1" applyBorder="1" applyAlignment="1">
      <alignment horizontal="center" vertical="top" wrapText="1"/>
    </xf>
    <xf numFmtId="0" fontId="26" fillId="0" borderId="2" xfId="0" applyFont="1" applyBorder="1" applyAlignment="1">
      <alignment horizontal="left" vertical="top" wrapText="1"/>
    </xf>
    <xf numFmtId="0" fontId="27" fillId="4" borderId="0" xfId="0" applyFont="1" applyFill="1"/>
    <xf numFmtId="1" fontId="24" fillId="0" borderId="2" xfId="0" applyNumberFormat="1" applyFont="1" applyFill="1" applyBorder="1" applyAlignment="1">
      <alignment horizontal="center" vertical="center" wrapText="1"/>
    </xf>
    <xf numFmtId="167" fontId="8" fillId="0" borderId="2" xfId="0" applyNumberFormat="1" applyFont="1" applyFill="1" applyBorder="1" applyAlignment="1">
      <alignment horizontal="center" vertical="center" wrapText="1"/>
    </xf>
    <xf numFmtId="0" fontId="24" fillId="0" borderId="2" xfId="0" applyFont="1" applyBorder="1" applyAlignment="1">
      <alignment horizontal="left" vertical="center" wrapText="1"/>
    </xf>
    <xf numFmtId="0" fontId="0" fillId="4" borderId="0" xfId="0" applyFont="1" applyFill="1"/>
    <xf numFmtId="0" fontId="4" fillId="4" borderId="0" xfId="1" applyFont="1" applyFill="1"/>
    <xf numFmtId="0" fontId="24" fillId="0" borderId="2" xfId="0" applyFont="1" applyBorder="1" applyAlignment="1">
      <alignment horizontal="center" vertical="top" wrapText="1"/>
    </xf>
    <xf numFmtId="0" fontId="8" fillId="4" borderId="2" xfId="0" applyFont="1" applyFill="1" applyBorder="1" applyAlignment="1">
      <alignment horizontal="left" vertical="top" wrapText="1"/>
    </xf>
    <xf numFmtId="0" fontId="28" fillId="0" borderId="2" xfId="0" applyFont="1" applyFill="1" applyBorder="1" applyAlignment="1">
      <alignment horizontal="left" vertical="top" wrapText="1"/>
    </xf>
    <xf numFmtId="165" fontId="25"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4" fillId="0" borderId="2" xfId="0" applyFont="1" applyBorder="1" applyAlignment="1">
      <alignment horizontal="left" vertical="top" wrapText="1"/>
    </xf>
    <xf numFmtId="166" fontId="24" fillId="4" borderId="2" xfId="0" applyNumberFormat="1" applyFont="1" applyFill="1" applyBorder="1" applyAlignment="1">
      <alignment horizontal="center" vertical="center" wrapText="1"/>
    </xf>
    <xf numFmtId="0" fontId="24" fillId="4" borderId="2" xfId="0" applyFont="1" applyFill="1" applyBorder="1" applyAlignment="1">
      <alignment horizontal="left" vertical="top" wrapText="1"/>
    </xf>
    <xf numFmtId="0" fontId="24" fillId="4" borderId="2" xfId="0" applyFont="1" applyFill="1" applyBorder="1" applyAlignment="1">
      <alignment horizontal="center" vertical="center" wrapText="1"/>
    </xf>
    <xf numFmtId="167" fontId="24" fillId="0" borderId="2" xfId="0" applyNumberFormat="1" applyFont="1" applyBorder="1" applyAlignment="1">
      <alignment horizontal="center" vertical="center" wrapText="1"/>
    </xf>
    <xf numFmtId="166" fontId="24" fillId="0" borderId="2" xfId="0" applyNumberFormat="1" applyFont="1" applyFill="1" applyBorder="1" applyAlignment="1">
      <alignment horizontal="center" vertical="center" wrapText="1"/>
    </xf>
    <xf numFmtId="165" fontId="32" fillId="4" borderId="0" xfId="0" applyNumberFormat="1" applyFont="1" applyFill="1"/>
    <xf numFmtId="0" fontId="33" fillId="4" borderId="0" xfId="1" applyFont="1" applyFill="1"/>
    <xf numFmtId="166" fontId="24" fillId="0" borderId="2" xfId="0" applyNumberFormat="1" applyFont="1" applyBorder="1" applyAlignment="1">
      <alignment horizontal="center" vertical="center" wrapText="1"/>
    </xf>
    <xf numFmtId="1" fontId="35" fillId="0" borderId="2" xfId="0" applyNumberFormat="1" applyFont="1" applyBorder="1" applyAlignment="1">
      <alignment horizontal="center" vertical="center" wrapText="1"/>
    </xf>
    <xf numFmtId="0" fontId="17" fillId="4" borderId="0" xfId="0" applyFont="1" applyFill="1" applyAlignment="1">
      <alignment horizontal="left" vertical="top" wrapText="1"/>
    </xf>
    <xf numFmtId="0" fontId="17" fillId="4" borderId="0" xfId="0" applyFont="1" applyFill="1" applyAlignment="1">
      <alignment horizontal="left" vertical="top"/>
    </xf>
    <xf numFmtId="0" fontId="30" fillId="4" borderId="0" xfId="0" applyFont="1" applyFill="1" applyAlignment="1">
      <alignment horizontal="left" vertical="top" wrapText="1"/>
    </xf>
    <xf numFmtId="0" fontId="7" fillId="4" borderId="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4" borderId="0" xfId="0" applyFont="1" applyFill="1" applyBorder="1" applyAlignment="1">
      <alignment horizontal="left" vertical="top" wrapText="1"/>
    </xf>
    <xf numFmtId="0" fontId="18" fillId="4" borderId="0" xfId="0" applyFont="1" applyFill="1" applyBorder="1" applyAlignment="1">
      <alignment horizontal="left" vertical="top"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4" borderId="5" xfId="0" applyFont="1" applyFill="1" applyBorder="1" applyAlignment="1">
      <alignment horizontal="center" vertical="top" wrapText="1"/>
    </xf>
    <xf numFmtId="0" fontId="17" fillId="4" borderId="6" xfId="0" applyFont="1" applyFill="1" applyBorder="1" applyAlignment="1">
      <alignment horizontal="center" vertical="top" wrapText="1"/>
    </xf>
    <xf numFmtId="0" fontId="17"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1</c:v>
                </c:pt>
                <c:pt idx="1">
                  <c:v>4</c:v>
                </c:pt>
                <c:pt idx="2">
                  <c:v>0</c:v>
                </c:pt>
                <c:pt idx="3">
                  <c:v>1</c:v>
                </c:pt>
                <c:pt idx="4">
                  <c:v>1</c:v>
                </c:pt>
                <c:pt idx="5">
                  <c:v>0</c:v>
                </c:pt>
                <c:pt idx="6">
                  <c:v>0</c:v>
                </c:pt>
                <c:pt idx="7">
                  <c:v>3</c:v>
                </c:pt>
                <c:pt idx="8">
                  <c:v>3</c:v>
                </c:pt>
                <c:pt idx="9">
                  <c:v>0</c:v>
                </c:pt>
                <c:pt idx="10">
                  <c:v>0</c:v>
                </c:pt>
                <c:pt idx="11">
                  <c:v>0</c:v>
                </c:pt>
                <c:pt idx="12">
                  <c:v>5</c:v>
                </c:pt>
                <c:pt idx="13">
                  <c:v>2</c:v>
                </c:pt>
                <c:pt idx="14">
                  <c:v>0</c:v>
                </c:pt>
                <c:pt idx="15">
                  <c:v>0</c:v>
                </c:pt>
                <c:pt idx="16">
                  <c:v>0</c:v>
                </c:pt>
                <c:pt idx="17">
                  <c:v>1</c:v>
                </c:pt>
                <c:pt idx="18">
                  <c:v>1</c:v>
                </c:pt>
                <c:pt idx="19">
                  <c:v>0</c:v>
                </c:pt>
                <c:pt idx="20">
                  <c:v>2</c:v>
                </c:pt>
                <c:pt idx="21">
                  <c:v>3</c:v>
                </c:pt>
                <c:pt idx="22">
                  <c:v>12</c:v>
                </c:pt>
                <c:pt idx="23">
                  <c:v>1</c:v>
                </c:pt>
                <c:pt idx="24">
                  <c:v>4</c:v>
                </c:pt>
                <c:pt idx="25">
                  <c:v>10</c:v>
                </c:pt>
                <c:pt idx="26">
                  <c:v>2</c:v>
                </c:pt>
                <c:pt idx="27">
                  <c:v>0</c:v>
                </c:pt>
                <c:pt idx="28">
                  <c:v>1</c:v>
                </c:pt>
                <c:pt idx="29">
                  <c:v>1</c:v>
                </c:pt>
                <c:pt idx="30">
                  <c:v>1</c:v>
                </c:pt>
                <c:pt idx="31">
                  <c:v>1</c:v>
                </c:pt>
                <c:pt idx="32">
                  <c:v>0</c:v>
                </c:pt>
                <c:pt idx="33">
                  <c:v>0</c:v>
                </c:pt>
                <c:pt idx="34">
                  <c:v>1</c:v>
                </c:pt>
                <c:pt idx="35">
                  <c:v>1</c:v>
                </c:pt>
                <c:pt idx="36">
                  <c:v>6</c:v>
                </c:pt>
                <c:pt idx="37">
                  <c:v>0</c:v>
                </c:pt>
                <c:pt idx="38">
                  <c:v>0</c:v>
                </c:pt>
                <c:pt idx="39">
                  <c:v>0</c:v>
                </c:pt>
                <c:pt idx="40">
                  <c:v>0</c:v>
                </c:pt>
                <c:pt idx="41">
                  <c:v>0</c:v>
                </c:pt>
                <c:pt idx="42">
                  <c:v>0</c:v>
                </c:pt>
                <c:pt idx="43">
                  <c:v>3</c:v>
                </c:pt>
                <c:pt idx="44">
                  <c:v>1</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Hidden Lake &amp; Hidden Lake North Station Coolers</c:v>
                </c:pt>
                <c:pt idx="1">
                  <c:v>Old Alaska No. 2</c:v>
                </c:pt>
                <c:pt idx="2">
                  <c:v>#REF!</c:v>
                </c:pt>
                <c:pt idx="3">
                  <c:v>North Path Delivery Project:
Meikle River Compressor Station Series Modifications</c:v>
                </c:pt>
                <c:pt idx="4">
                  <c:v>#REF!</c:v>
                </c:pt>
                <c:pt idx="5">
                  <c:v>#REF!</c:v>
                </c:pt>
                <c:pt idx="6">
                  <c:v>West Path Delivery 2022
ABC Border Meter Station Expansion</c:v>
                </c:pt>
                <c:pt idx="7">
                  <c:v>Groundbirch Mainline Loop (Sunrise Section)</c:v>
                </c:pt>
                <c:pt idx="8">
                  <c:v>Inland Looping (AP)</c:v>
                </c:pt>
                <c:pt idx="9">
                  <c:v>Pioneer Interconnect</c:v>
                </c:pt>
                <c:pt idx="10">
                  <c:v>#REF!</c:v>
                </c:pt>
                <c:pt idx="11">
                  <c:v>#REF!</c:v>
                </c:pt>
                <c:pt idx="12">
                  <c:v>#REF!</c:v>
                </c:pt>
                <c:pt idx="13">
                  <c:v>#REF!</c:v>
                </c:pt>
                <c:pt idx="14">
                  <c:v>#REF!</c:v>
                </c:pt>
                <c:pt idx="15">
                  <c:v>North Path Delivery Project:
Amber Valley Compressor Station Unit Addition</c:v>
                </c:pt>
                <c:pt idx="16">
                  <c:v>Clearwater West Expansion:
Wolf Lake Compressor Station Unit Addition</c:v>
                </c:pt>
                <c:pt idx="17">
                  <c:v>Cold Lake Border Sales Meter Station Replacement</c:v>
                </c:pt>
                <c:pt idx="18">
                  <c:v>#REF!</c:v>
                </c:pt>
                <c:pt idx="19">
                  <c:v>Dawson Creek No. 2 Receipt Meter Station</c:v>
                </c:pt>
                <c:pt idx="20">
                  <c:v>#REF!</c:v>
                </c:pt>
                <c:pt idx="21">
                  <c:v>Gleichen Transmission Looping (AP)
Cluny Transmission Looping  (AP)</c:v>
                </c:pt>
                <c:pt idx="22">
                  <c:v>Dawson Creek East No. 2 Receipt Meter Station</c:v>
                </c:pt>
                <c:pt idx="23">
                  <c:v>#REF!</c:v>
                </c:pt>
                <c:pt idx="24">
                  <c:v>West Path Delivery 2023 
WAML Loop No. 2 (Longview)</c:v>
                </c:pt>
                <c:pt idx="25">
                  <c:v>West Path Delivery 2022
Edson Mainline No. 4 (Raven River)</c:v>
                </c:pt>
                <c:pt idx="26">
                  <c:v>Anderson Lake Receipt Meter Station</c:v>
                </c:pt>
                <c:pt idx="27">
                  <c:v>#REF!</c:v>
                </c:pt>
                <c:pt idx="28">
                  <c:v>#REF!</c:v>
                </c:pt>
                <c:pt idx="29">
                  <c:v>Peace River Mainline Abandonment (Meikle River to Valleyview Section) </c:v>
                </c:pt>
                <c:pt idx="30">
                  <c:v>#REF!</c:v>
                </c:pt>
                <c:pt idx="31">
                  <c:v>Chambers Creek Receipt Meter Station</c:v>
                </c:pt>
                <c:pt idx="32">
                  <c:v>Cutbank River North Receipt Meter Station</c:v>
                </c:pt>
                <c:pt idx="33">
                  <c:v>#REF!</c:v>
                </c:pt>
                <c:pt idx="34">
                  <c:v>Alberta Montana Border Sales Meter Station Replacement</c:v>
                </c:pt>
                <c:pt idx="35">
                  <c:v>#REF!</c:v>
                </c:pt>
                <c:pt idx="36">
                  <c:v>Groundbirch Mainline (Saturn Section) &amp; Saddle Hills Unit Addition:
Groundbirch Mainline Loop (Saturn Section)</c:v>
                </c:pt>
                <c:pt idx="37">
                  <c:v>#REF!</c:v>
                </c:pt>
                <c:pt idx="38">
                  <c:v>#REF!</c:v>
                </c:pt>
                <c:pt idx="39">
                  <c:v>#REF!</c:v>
                </c:pt>
                <c:pt idx="40">
                  <c:v>#REF!</c:v>
                </c:pt>
                <c:pt idx="41">
                  <c:v>#REF!</c:v>
                </c:pt>
                <c:pt idx="42">
                  <c:v>#REF!</c:v>
                </c:pt>
                <c:pt idx="43">
                  <c:v>#REF!</c:v>
                </c:pt>
                <c:pt idx="44">
                  <c:v>#REF!</c:v>
                </c:pt>
                <c:pt idx="45">
                  <c:v>Vetchland Compressor Station Unit Addition &amp; Coolers</c:v>
                </c:pt>
                <c:pt idx="46">
                  <c:v>#REF!</c:v>
                </c:pt>
                <c:pt idx="47">
                  <c:v>#REF!</c:v>
                </c:pt>
                <c:pt idx="48">
                  <c:v>2017 Meter Stations and Laterals Abandonment Program</c:v>
                </c:pt>
                <c:pt idx="49">
                  <c:v>#REF!</c:v>
                </c:pt>
                <c:pt idx="50">
                  <c:v>#REF!</c:v>
                </c:pt>
                <c:pt idx="51">
                  <c:v>Emerson Creek Compressor Station</c:v>
                </c:pt>
                <c:pt idx="52">
                  <c:v>#REF!</c:v>
                </c:pt>
              </c:strCache>
            </c:strRef>
          </c:cat>
          <c:val>
            <c:numRef>
              <c:f>'Forecast Costs'!$C$4:$C$56</c:f>
              <c:numCache>
                <c:formatCode>General</c:formatCode>
                <c:ptCount val="53"/>
                <c:pt idx="0">
                  <c:v>0</c:v>
                </c:pt>
                <c:pt idx="1">
                  <c:v>3.4</c:v>
                </c:pt>
                <c:pt idx="2">
                  <c:v>0</c:v>
                </c:pt>
                <c:pt idx="3">
                  <c:v>0</c:v>
                </c:pt>
                <c:pt idx="4">
                  <c:v>0</c:v>
                </c:pt>
                <c:pt idx="5">
                  <c:v>0</c:v>
                </c:pt>
                <c:pt idx="6">
                  <c:v>8</c:v>
                </c:pt>
                <c:pt idx="7">
                  <c:v>0</c:v>
                </c:pt>
                <c:pt idx="8">
                  <c:v>0</c:v>
                </c:pt>
                <c:pt idx="9">
                  <c:v>2</c:v>
                </c:pt>
                <c:pt idx="11">
                  <c:v>0</c:v>
                </c:pt>
                <c:pt idx="12">
                  <c:v>0</c:v>
                </c:pt>
                <c:pt idx="13">
                  <c:v>0</c:v>
                </c:pt>
                <c:pt idx="14">
                  <c:v>0</c:v>
                </c:pt>
                <c:pt idx="15">
                  <c:v>0</c:v>
                </c:pt>
                <c:pt idx="16">
                  <c:v>0</c:v>
                </c:pt>
                <c:pt idx="17">
                  <c:v>3.2</c:v>
                </c:pt>
                <c:pt idx="18">
                  <c:v>0</c:v>
                </c:pt>
                <c:pt idx="19">
                  <c:v>4.4000000000000004</c:v>
                </c:pt>
                <c:pt idx="20">
                  <c:v>0</c:v>
                </c:pt>
                <c:pt idx="21">
                  <c:v>2.7</c:v>
                </c:pt>
                <c:pt idx="22">
                  <c:v>3.8</c:v>
                </c:pt>
                <c:pt idx="23">
                  <c:v>0</c:v>
                </c:pt>
                <c:pt idx="24">
                  <c:v>0</c:v>
                </c:pt>
                <c:pt idx="25">
                  <c:v>0</c:v>
                </c:pt>
                <c:pt idx="26">
                  <c:v>4</c:v>
                </c:pt>
                <c:pt idx="27">
                  <c:v>0</c:v>
                </c:pt>
                <c:pt idx="28">
                  <c:v>0</c:v>
                </c:pt>
                <c:pt idx="29">
                  <c:v>0</c:v>
                </c:pt>
                <c:pt idx="30">
                  <c:v>0</c:v>
                </c:pt>
                <c:pt idx="31">
                  <c:v>4</c:v>
                </c:pt>
                <c:pt idx="32">
                  <c:v>3.2</c:v>
                </c:pt>
                <c:pt idx="33">
                  <c:v>0</c:v>
                </c:pt>
                <c:pt idx="34">
                  <c:v>4.5999999999999996</c:v>
                </c:pt>
                <c:pt idx="35">
                  <c:v>0</c:v>
                </c:pt>
                <c:pt idx="36">
                  <c:v>0</c:v>
                </c:pt>
                <c:pt idx="37">
                  <c:v>0</c:v>
                </c:pt>
                <c:pt idx="38">
                  <c:v>0</c:v>
                </c:pt>
                <c:pt idx="39">
                  <c:v>0</c:v>
                </c:pt>
                <c:pt idx="40">
                  <c:v>0</c:v>
                </c:pt>
                <c:pt idx="41">
                  <c:v>0</c:v>
                </c:pt>
                <c:pt idx="42">
                  <c:v>0</c:v>
                </c:pt>
                <c:pt idx="43">
                  <c:v>0</c:v>
                </c:pt>
                <c:pt idx="44">
                  <c:v>0</c:v>
                </c:pt>
                <c:pt idx="45">
                  <c:v>0</c:v>
                </c:pt>
                <c:pt idx="46">
                  <c:v>0</c:v>
                </c:pt>
                <c:pt idx="47">
                  <c:v>0</c:v>
                </c:pt>
                <c:pt idx="48">
                  <c:v>16.399999999999999</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73525</xdr:colOff>
      <xdr:row>3</xdr:row>
      <xdr:rowOff>2159252</xdr:rowOff>
    </xdr:from>
    <xdr:to>
      <xdr:col>8</xdr:col>
      <xdr:colOff>584687</xdr:colOff>
      <xdr:row>3</xdr:row>
      <xdr:rowOff>3325722</xdr:rowOff>
    </xdr:to>
    <xdr:pic>
      <xdr:nvPicPr>
        <xdr:cNvPr id="3" name="Picture 2">
          <a:extLst>
            <a:ext uri="{FF2B5EF4-FFF2-40B4-BE49-F238E27FC236}">
              <a16:creationId xmlns:a16="http://schemas.microsoft.com/office/drawing/2014/main" id="{A78143B5-7B54-4D61-B00B-194A6B5C56B8}"/>
            </a:ext>
          </a:extLst>
        </xdr:cNvPr>
        <xdr:cNvPicPr>
          <a:picLocks noChangeAspect="1"/>
        </xdr:cNvPicPr>
      </xdr:nvPicPr>
      <xdr:blipFill>
        <a:blip xmlns:r="http://schemas.openxmlformats.org/officeDocument/2006/relationships" r:embed="rId1"/>
        <a:stretch>
          <a:fillRect/>
        </a:stretch>
      </xdr:blipFill>
      <xdr:spPr>
        <a:xfrm>
          <a:off x="3212239" y="4309181"/>
          <a:ext cx="3713377" cy="1166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apps.cer-rec.gc.ca/REGDOCS/Item/View/3269393" TargetMode="External"/><Relationship Id="rId18" Type="http://schemas.openxmlformats.org/officeDocument/2006/relationships/hyperlink" Target="https://apps.cer-rec.gc.ca/REGDOCS/Item/View/1060220" TargetMode="External"/><Relationship Id="rId26" Type="http://schemas.openxmlformats.org/officeDocument/2006/relationships/hyperlink" Target="https://apps.cer-rec.gc.ca/REGDOCS/Item/View/3872353" TargetMode="External"/><Relationship Id="rId39" Type="http://schemas.openxmlformats.org/officeDocument/2006/relationships/hyperlink" Target="https://apps.cer-rec.gc.ca/REGDOCS/Item/Filing/C06605" TargetMode="External"/><Relationship Id="rId2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34"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42"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47" Type="http://schemas.openxmlformats.org/officeDocument/2006/relationships/hyperlink" Target="https://www2.auc.ab.ca/Proceeding25937/SitePages/ManageApplications.aspx?ApplicationID=42406&amp;AppNumber=25937-A002" TargetMode="External"/><Relationship Id="rId50" Type="http://schemas.openxmlformats.org/officeDocument/2006/relationships/hyperlink" Target="http://www.tccustomerexpress.com/5245.html" TargetMode="External"/><Relationship Id="rId55" Type="http://schemas.openxmlformats.org/officeDocument/2006/relationships/hyperlink" Target="https://apps.cer-rec.gc.ca/REGDOCS/Item/View/4034812" TargetMode="External"/><Relationship Id="rId63" Type="http://schemas.openxmlformats.org/officeDocument/2006/relationships/hyperlink" Target="https://www.canada.ca/en/natural-resources-canada/news/2021/06/government-of-canada-approves-the-nova-gas-transmission-ltd-edson-mainline-expansion-project.html" TargetMode="External"/><Relationship Id="rId68" Type="http://schemas.openxmlformats.org/officeDocument/2006/relationships/hyperlink" Target="https://apps.cer-rec.gc.ca/REGDOCS/Item/View/4162753" TargetMode="External"/><Relationship Id="rId76" Type="http://schemas.openxmlformats.org/officeDocument/2006/relationships/hyperlink" Target="https://apps.cer-rec.gc.ca/REGDOCS/Item/Filing/C18977" TargetMode="External"/><Relationship Id="rId7"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71" Type="http://schemas.openxmlformats.org/officeDocument/2006/relationships/hyperlink" Target="http://www.tccustomerexpress.com/6282.html" TargetMode="External"/><Relationship Id="rId2"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16" Type="http://schemas.openxmlformats.org/officeDocument/2006/relationships/hyperlink" Target="https://apps.cer-rec.gc.ca/REGDOCS/Item/View/3279537" TargetMode="External"/><Relationship Id="rId29" Type="http://schemas.openxmlformats.org/officeDocument/2006/relationships/hyperlink" Target="https://apps.cer-rec.gc.ca/REGDOCS/Item/View/3812750" TargetMode="External"/><Relationship Id="rId11" Type="http://schemas.openxmlformats.org/officeDocument/2006/relationships/hyperlink" Target="https://apps.cer-rec.gc.ca/REGDOCS/Item/View/3269511" TargetMode="External"/><Relationship Id="rId24" Type="http://schemas.openxmlformats.org/officeDocument/2006/relationships/hyperlink" Target="https://apps.cer-rec.gc.ca/REGDOCS/Item/View/3642994" TargetMode="External"/><Relationship Id="rId32" Type="http://schemas.openxmlformats.org/officeDocument/2006/relationships/hyperlink" Target="https://apps.cer-rec.gc.ca/REGDOCS/Item/View/3875132" TargetMode="External"/><Relationship Id="rId37" Type="http://schemas.openxmlformats.org/officeDocument/2006/relationships/hyperlink" Target="https://apps.cer-rec.gc.ca/REGDOCS/Item/View/3610529" TargetMode="External"/><Relationship Id="rId4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45" Type="http://schemas.openxmlformats.org/officeDocument/2006/relationships/hyperlink" Target="https://apps.cer-rec.gc.ca/REGDOCS/Item/Filing/C09063" TargetMode="External"/><Relationship Id="rId53" Type="http://schemas.openxmlformats.org/officeDocument/2006/relationships/hyperlink" Target="http://www.tccustomerexpress.com/5771.html" TargetMode="External"/><Relationship Id="rId58" Type="http://schemas.openxmlformats.org/officeDocument/2006/relationships/hyperlink" Target="https://transcanada-my.sharepoint.com/personal/tara_green/Downloads/25663_X%5b%5d_25663-D01-2021%20ATCO%20Pipelines%202021-2023%20GRA_000165.pdf" TargetMode="External"/><Relationship Id="rId66" Type="http://schemas.openxmlformats.org/officeDocument/2006/relationships/hyperlink" Target="https://apps.cer-rec.gc.ca/REGDOCS/Item/View/4096290" TargetMode="External"/><Relationship Id="rId74" Type="http://schemas.openxmlformats.org/officeDocument/2006/relationships/hyperlink" Target="https://docs2.cer-rec.gc.ca/ll-eng/llisapi.dll/fetch/2000/90464/90550/554112/4032440/4032765/4194230/C16961-1_Commission_%E2%80%93_Letter_Decision_%E2%80%93_NOVA_Gas_%E2%80%93_Applications_regarding_Pioneer_South_Pipeline_Acquisition_-_A7Z8Z1.pdf?nodeid=4194122&amp;vernum=-2" TargetMode="External"/><Relationship Id="rId79" Type="http://schemas.openxmlformats.org/officeDocument/2006/relationships/printerSettings" Target="../printerSettings/printerSettings3.bin"/><Relationship Id="rId5"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61" Type="http://schemas.openxmlformats.org/officeDocument/2006/relationships/hyperlink" Target="https://apps.cer-rec.gc.ca/REGDOCS/File/Download/4094290" TargetMode="External"/><Relationship Id="rId10" Type="http://schemas.openxmlformats.org/officeDocument/2006/relationships/hyperlink" Target="https://apps.cer-rec.gc.ca/REGDOCS/Item/View/3269283" TargetMode="External"/><Relationship Id="rId19" Type="http://schemas.openxmlformats.org/officeDocument/2006/relationships/hyperlink" Target="https://apps.cer-rec.gc.ca/REGDOCS/Item/View/3760383" TargetMode="External"/><Relationship Id="rId31" Type="http://schemas.openxmlformats.org/officeDocument/2006/relationships/hyperlink" Target="https://apps.cer-rec.gc.ca/REGDOCS/Item/Filing/A94327" TargetMode="External"/><Relationship Id="rId44"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52" Type="http://schemas.openxmlformats.org/officeDocument/2006/relationships/hyperlink" Target="http://www.tccustomerexpress.com/5869.html" TargetMode="External"/><Relationship Id="rId60" Type="http://schemas.openxmlformats.org/officeDocument/2006/relationships/hyperlink" Target="https://orders-in-council.canada.ca/attachment.php?attach=40562&amp;lang=en" TargetMode="External"/><Relationship Id="rId65" Type="http://schemas.openxmlformats.org/officeDocument/2006/relationships/hyperlink" Target="https://www2.auc.ab.ca/_layouts/15/auc.efiling.portal/login.aspx?ReturnUrl=%2fProceeding23799%2f_layouts%2f15%2fAuthenticate.aspx%3fSource%3d%252FProceeding23799%252Fsitepages%252FManageApplications%252Easpx%253FAppNumber%253D23799%252DA001&amp;Source=%2FProceeding23799%2Fsitepages%2FManageApplications%2Easpx%3FAppNumber%3D23799%2DA001" TargetMode="External"/><Relationship Id="rId73"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78" Type="http://schemas.openxmlformats.org/officeDocument/2006/relationships/hyperlink" Target="https://apps.cer-rec.gc.ca/REGDOCS/Item/View/3968941" TargetMode="External"/><Relationship Id="rId4" Type="http://schemas.openxmlformats.org/officeDocument/2006/relationships/hyperlink" Target="https://apps.cer-rec.gc.ca/REGDOCS/Item/View/3808912" TargetMode="External"/><Relationship Id="rId9" Type="http://schemas.openxmlformats.org/officeDocument/2006/relationships/hyperlink" Target="https://apps.cer-rec.gc.ca/REGDOCS/Item/View/3464477" TargetMode="External"/><Relationship Id="rId14" Type="http://schemas.openxmlformats.org/officeDocument/2006/relationships/hyperlink" Target="https://apps.cer-rec.gc.ca/REGDOCS/Item/View/3279432" TargetMode="External"/><Relationship Id="rId22" Type="http://schemas.openxmlformats.org/officeDocument/2006/relationships/hyperlink" Target="https://apps.cer-rec.gc.ca/REGDOCS/Item/View/3773172" TargetMode="External"/><Relationship Id="rId27" Type="http://schemas.openxmlformats.org/officeDocument/2006/relationships/hyperlink" Target="https://apps.cer-rec.gc.ca/REGDOCS/Item/View/3894280" TargetMode="External"/><Relationship Id="rId30" Type="http://schemas.openxmlformats.org/officeDocument/2006/relationships/hyperlink" Target="https://apps.cer-rec.gc.ca/REGDOCS/Item/View/3828591" TargetMode="External"/><Relationship Id="rId35" Type="http://schemas.openxmlformats.org/officeDocument/2006/relationships/hyperlink" Target="https://apps.cer-rec.gc.ca/REGDOCS/Item/View/3577322" TargetMode="External"/><Relationship Id="rId43"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48" Type="http://schemas.openxmlformats.org/officeDocument/2006/relationships/hyperlink" Target="http://www.tccustomerexpress.com/5328.html" TargetMode="External"/><Relationship Id="rId56" Type="http://schemas.openxmlformats.org/officeDocument/2006/relationships/hyperlink" Target="https://apps.cer-rec.gc.ca/REGDOCS/Item/View/4034837" TargetMode="External"/><Relationship Id="rId64" Type="http://schemas.openxmlformats.org/officeDocument/2006/relationships/hyperlink" Target="https://apps.cer-rec.gc.ca/REGDOCS/Item/Filing/C13679" TargetMode="External"/><Relationship Id="rId69" Type="http://schemas.openxmlformats.org/officeDocument/2006/relationships/hyperlink" Target="http://www.tccustomerexpress.com/ngtl-2020-annual-plan.html" TargetMode="External"/><Relationship Id="rId77" Type="http://schemas.openxmlformats.org/officeDocument/2006/relationships/hyperlink" Target="https://apps.cer-rec.gc.ca/REGDOCS/Item/Filing/C20624" TargetMode="External"/><Relationship Id="rId8" Type="http://schemas.openxmlformats.org/officeDocument/2006/relationships/hyperlink" Target="https://apps.cer-rec.gc.ca/REGDOCS/Item/View/3027606" TargetMode="External"/><Relationship Id="rId51" Type="http://schemas.openxmlformats.org/officeDocument/2006/relationships/hyperlink" Target="http://www.tccustomerexpress.com/5525.html" TargetMode="External"/><Relationship Id="rId72" Type="http://schemas.openxmlformats.org/officeDocument/2006/relationships/hyperlink" Target="https://apps.cer-rec.gc.ca/REGDOCS/Item/View/3578159" TargetMode="External"/><Relationship Id="rId3" Type="http://schemas.openxmlformats.org/officeDocument/2006/relationships/hyperlink" Target="https://apps.cer-rec.gc.ca/REGDOCS/Item/Filing/C00385" TargetMode="External"/><Relationship Id="rId12" Type="http://schemas.openxmlformats.org/officeDocument/2006/relationships/hyperlink" Target="https://apps.cer-rec.gc.ca/REGDOCS/Item/View/3278659" TargetMode="External"/><Relationship Id="rId17" Type="http://schemas.openxmlformats.org/officeDocument/2006/relationships/hyperlink" Target="https://apps.cer-rec.gc.ca/REGDOCS/Item/Filing/A82147" TargetMode="External"/><Relationship Id="rId25" Type="http://schemas.openxmlformats.org/officeDocument/2006/relationships/hyperlink" Target="https://apps.cer-rec.gc.ca/REGDOCS/Item/View/3760382" TargetMode="External"/><Relationship Id="rId33" Type="http://schemas.openxmlformats.org/officeDocument/2006/relationships/hyperlink" Target="https://apps.cer-rec.gc.ca/REGDOCS/Item/View/3871881" TargetMode="External"/><Relationship Id="rId38" Type="http://schemas.openxmlformats.org/officeDocument/2006/relationships/hyperlink" Target="https://apps.cer-rec.gc.ca/REGDOCS/Item/View/3325196" TargetMode="External"/><Relationship Id="rId46" Type="http://schemas.openxmlformats.org/officeDocument/2006/relationships/hyperlink" Target="https://apps.cer-rec.gc.ca/REGDOCS/Item/View/4012377" TargetMode="External"/><Relationship Id="rId59" Type="http://schemas.openxmlformats.org/officeDocument/2006/relationships/hyperlink" Target="https://apps.cer-rec.gc.ca/REGDOCS/Item/View/4091795" TargetMode="External"/><Relationship Id="rId67" Type="http://schemas.openxmlformats.org/officeDocument/2006/relationships/hyperlink" Target="https://apps.cer-rec.gc.ca/REGDOCS/Item/Filing/C14659" TargetMode="External"/><Relationship Id="rId20" Type="http://schemas.openxmlformats.org/officeDocument/2006/relationships/hyperlink" Target="https://apps.cer-rec.gc.ca/REGDOCS/Item/View/3648899" TargetMode="External"/><Relationship Id="rId41"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54" Type="http://schemas.openxmlformats.org/officeDocument/2006/relationships/hyperlink" Target="http://www.tccustomerexpress.com/6033.html" TargetMode="External"/><Relationship Id="rId62" Type="http://schemas.openxmlformats.org/officeDocument/2006/relationships/hyperlink" Target="https://docs2.cer-rec.gc.ca/ll-eng/llisapi.dll/fetch/2000/130635/4099296/C13345-1_Emerson_Creek_Compressor_Station_-_A7U0H1.pdf?nodeid=4099776&amp;vernum=-2" TargetMode="External"/><Relationship Id="rId70" Type="http://schemas.openxmlformats.org/officeDocument/2006/relationships/hyperlink" Target="https://apps.cer-rec.gc.ca/REGDOCS/Item/Filing/C16718" TargetMode="External"/><Relationship Id="rId75" Type="http://schemas.openxmlformats.org/officeDocument/2006/relationships/hyperlink" Target="https://apps.cer-rec.gc.ca/REGDOCS/Item/View/4245298" TargetMode="External"/><Relationship Id="rId1" Type="http://schemas.openxmlformats.org/officeDocument/2006/relationships/hyperlink" Target="https://apps.cer-rec.gc.ca/REGDOCS/Item/View/3464032" TargetMode="External"/><Relationship Id="rId6" Type="http://schemas.openxmlformats.org/officeDocument/2006/relationships/hyperlink" Target="https://www2.auc.ab.ca/_layouts/15/auc.efiling.portal/login.aspx?ReturnUrl=%2fProceeding23799%2f_layouts%2f15%2fAuthenticate.aspx%3fSource%3d%252FProceeding23799%252FProceedingDocuments%252F23799%255FX0055%255FProjectUpdate%252DPembina%252DKeephillsTransmiss%255F0058%252Epdf&amp;Source=%2FProceeding23799%2FProceedingDocuments%2F23799%5FX0055%5FProjectUpdate%2DPembina%2DKeephillsTransmiss%5F0058%2Epdf" TargetMode="External"/><Relationship Id="rId15" Type="http://schemas.openxmlformats.org/officeDocument/2006/relationships/hyperlink" Target="https://apps.cer-rec.gc.ca/REGDOCS/Item/View/3269510" TargetMode="External"/><Relationship Id="rId23" Type="http://schemas.openxmlformats.org/officeDocument/2006/relationships/hyperlink" Target="https://apps.cer-rec.gc.ca/REGDOCS/Item/View/3580951" TargetMode="External"/><Relationship Id="rId28" Type="http://schemas.openxmlformats.org/officeDocument/2006/relationships/hyperlink" Target="https://apps.cer-rec.gc.ca/REGDOCS/Item/View/3781722" TargetMode="External"/><Relationship Id="rId36" Type="http://schemas.openxmlformats.org/officeDocument/2006/relationships/hyperlink" Target="https://apps.cer-rec.gc.ca/REGDOCS/Item/Filing/A96787" TargetMode="External"/><Relationship Id="rId49" Type="http://schemas.openxmlformats.org/officeDocument/2006/relationships/hyperlink" Target="http://www.tccustomerexpress.com/5618.html" TargetMode="External"/><Relationship Id="rId57" Type="http://schemas.openxmlformats.org/officeDocument/2006/relationships/hyperlink" Target="https://apps.cer-rec.gc.ca/REGDOCS/Item/Filing/C10955"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2"/>
  <sheetViews>
    <sheetView tabSelected="1" view="pageLayout" zoomScale="70" zoomScaleNormal="78" zoomScaleSheetLayoutView="52" zoomScalePageLayoutView="70" workbookViewId="0">
      <selection sqref="A1:O1"/>
    </sheetView>
  </sheetViews>
  <sheetFormatPr defaultRowHeight="14.5" x14ac:dyDescent="0.35"/>
  <cols>
    <col min="3" max="3" width="17.54296875" customWidth="1"/>
    <col min="6" max="6" width="8.7265625" customWidth="1"/>
    <col min="7" max="7" width="18.54296875" customWidth="1"/>
    <col min="10" max="10" width="8.54296875" customWidth="1"/>
  </cols>
  <sheetData>
    <row r="1" spans="1:26" s="2" customFormat="1" ht="128.25" customHeight="1" x14ac:dyDescent="0.35">
      <c r="A1" s="101" t="s">
        <v>392</v>
      </c>
      <c r="B1" s="101"/>
      <c r="C1" s="101"/>
      <c r="D1" s="101"/>
      <c r="E1" s="101"/>
      <c r="F1" s="101"/>
      <c r="G1" s="101"/>
      <c r="H1" s="101"/>
      <c r="I1" s="101"/>
      <c r="J1" s="101"/>
      <c r="K1" s="101"/>
      <c r="L1" s="101"/>
      <c r="M1" s="101"/>
      <c r="N1" s="101"/>
      <c r="O1" s="101"/>
    </row>
    <row r="2" spans="1:26" s="2" customFormat="1" ht="20.9" customHeight="1" x14ac:dyDescent="0.35">
      <c r="A2" s="31"/>
      <c r="B2" s="108" t="s">
        <v>228</v>
      </c>
      <c r="C2" s="109"/>
      <c r="D2" s="109"/>
      <c r="E2" s="109"/>
      <c r="F2" s="109"/>
      <c r="G2" s="109"/>
      <c r="H2" s="110"/>
      <c r="I2" s="48">
        <v>2020</v>
      </c>
      <c r="J2" s="48">
        <v>2021</v>
      </c>
      <c r="K2" s="48">
        <v>2022</v>
      </c>
      <c r="L2" s="48">
        <v>2023</v>
      </c>
      <c r="M2" s="48" t="s">
        <v>315</v>
      </c>
      <c r="N2" s="31"/>
      <c r="O2" s="31"/>
      <c r="P2" s="30"/>
      <c r="Q2" s="30"/>
      <c r="R2" s="30"/>
      <c r="S2" s="30"/>
      <c r="T2" s="30"/>
      <c r="U2" s="32"/>
      <c r="V2" s="32"/>
      <c r="W2" s="32"/>
      <c r="X2" s="32"/>
      <c r="Y2" s="32"/>
      <c r="Z2" s="32"/>
    </row>
    <row r="3" spans="1:26" ht="20.9" customHeight="1" x14ac:dyDescent="0.35">
      <c r="A3" s="36"/>
      <c r="B3" s="105" t="s">
        <v>229</v>
      </c>
      <c r="C3" s="106"/>
      <c r="D3" s="106"/>
      <c r="E3" s="106"/>
      <c r="F3" s="106"/>
      <c r="G3" s="106"/>
      <c r="H3" s="107"/>
      <c r="I3" s="57">
        <f>SUM('Facilities Update'!$J$3:$J$1973)</f>
        <v>3671.9</v>
      </c>
      <c r="J3" s="57">
        <f>SUM('Facilities Update'!$K$3:$K$1973)</f>
        <v>1246.2</v>
      </c>
      <c r="K3" s="57">
        <f>SUM('Facilities Update'!$L$3:$L1973)</f>
        <v>2999.5</v>
      </c>
      <c r="L3" s="57">
        <f>SUM('Facilities Update'!$M$3:$M$1973)</f>
        <v>1452.2</v>
      </c>
      <c r="M3" s="97">
        <f>SUM('Facilities Update'!$N$3:$N$1973)</f>
        <v>1031.5999999999999</v>
      </c>
      <c r="N3" s="31"/>
      <c r="O3" s="35"/>
      <c r="P3" s="34"/>
      <c r="Q3" s="34"/>
      <c r="R3" s="34"/>
      <c r="S3" s="34"/>
      <c r="T3" s="34"/>
      <c r="U3" s="33"/>
      <c r="V3" s="33"/>
      <c r="W3" s="33"/>
      <c r="X3" s="33"/>
      <c r="Y3" s="33"/>
      <c r="Z3" s="33"/>
    </row>
    <row r="4" spans="1:26" ht="277" customHeight="1" x14ac:dyDescent="0.35">
      <c r="A4" s="102" t="s">
        <v>254</v>
      </c>
      <c r="B4" s="102"/>
      <c r="C4" s="102"/>
      <c r="D4" s="102"/>
      <c r="E4" s="102"/>
      <c r="F4" s="102"/>
      <c r="G4" s="102"/>
      <c r="H4" s="102"/>
      <c r="I4" s="102"/>
      <c r="J4" s="102"/>
      <c r="K4" s="102"/>
      <c r="L4" s="102"/>
      <c r="M4" s="102"/>
      <c r="N4" s="102"/>
      <c r="O4" s="102"/>
    </row>
    <row r="5" spans="1:26" ht="261" customHeight="1" x14ac:dyDescent="0.35">
      <c r="A5" s="103" t="s">
        <v>338</v>
      </c>
      <c r="B5" s="103"/>
      <c r="C5" s="103"/>
      <c r="D5" s="103"/>
      <c r="E5" s="103"/>
      <c r="F5" s="103"/>
      <c r="G5" s="103"/>
      <c r="H5" s="103"/>
      <c r="I5" s="103"/>
      <c r="J5" s="103"/>
      <c r="K5" s="103"/>
      <c r="L5" s="103"/>
      <c r="M5" s="103"/>
      <c r="N5" s="103"/>
      <c r="O5" s="103"/>
    </row>
    <row r="6" spans="1:26" ht="301.14999999999998" customHeight="1" x14ac:dyDescent="0.35">
      <c r="A6" s="104" t="s">
        <v>488</v>
      </c>
      <c r="B6" s="104"/>
      <c r="C6" s="104"/>
      <c r="D6" s="104"/>
      <c r="E6" s="104"/>
      <c r="F6" s="104"/>
      <c r="G6" s="104"/>
      <c r="H6" s="104"/>
      <c r="I6" s="104"/>
      <c r="J6" s="104"/>
      <c r="K6" s="104"/>
      <c r="L6" s="104"/>
      <c r="M6" s="104"/>
      <c r="N6" s="104"/>
      <c r="O6" s="104"/>
    </row>
    <row r="7" spans="1:26" ht="209.65" customHeight="1" x14ac:dyDescent="0.35">
      <c r="A7" s="100" t="s">
        <v>493</v>
      </c>
      <c r="B7" s="100"/>
      <c r="C7" s="100"/>
      <c r="D7" s="100"/>
      <c r="E7" s="100"/>
      <c r="F7" s="100"/>
      <c r="G7" s="100"/>
      <c r="H7" s="100"/>
      <c r="I7" s="100"/>
      <c r="J7" s="100"/>
      <c r="K7" s="100"/>
      <c r="L7" s="100"/>
      <c r="M7" s="100"/>
      <c r="N7" s="100"/>
      <c r="O7" s="100"/>
    </row>
    <row r="8" spans="1:26" ht="184.5" customHeight="1" x14ac:dyDescent="0.35">
      <c r="A8" s="98" t="s">
        <v>255</v>
      </c>
      <c r="B8" s="99"/>
      <c r="C8" s="99"/>
      <c r="D8" s="99"/>
      <c r="E8" s="99"/>
      <c r="F8" s="99"/>
      <c r="G8" s="99"/>
      <c r="H8" s="99"/>
      <c r="I8" s="99"/>
      <c r="J8" s="99"/>
      <c r="K8" s="99"/>
      <c r="L8" s="99"/>
      <c r="M8" s="99"/>
      <c r="N8" s="99"/>
      <c r="O8" s="99"/>
    </row>
    <row r="9" spans="1:26" x14ac:dyDescent="0.35">
      <c r="A9" s="37"/>
      <c r="B9" s="37"/>
      <c r="C9" s="37"/>
      <c r="D9" s="37"/>
      <c r="E9" s="37"/>
      <c r="F9" s="37"/>
      <c r="G9" s="37"/>
      <c r="H9" s="37"/>
      <c r="I9" s="37"/>
      <c r="J9" s="37"/>
      <c r="K9" s="37"/>
      <c r="L9" s="37"/>
      <c r="M9" s="37"/>
      <c r="N9" s="37"/>
      <c r="O9" s="37"/>
    </row>
    <row r="10" spans="1:26" x14ac:dyDescent="0.35">
      <c r="A10" s="37"/>
      <c r="B10" s="37"/>
      <c r="C10" s="37"/>
      <c r="D10" s="37"/>
      <c r="E10" s="37"/>
      <c r="F10" s="37"/>
      <c r="G10" s="37"/>
      <c r="H10" s="37"/>
      <c r="I10" s="37"/>
      <c r="J10" s="37"/>
      <c r="K10" s="37"/>
      <c r="L10" s="37"/>
      <c r="M10" s="37"/>
      <c r="N10" s="37"/>
      <c r="O10" s="37"/>
    </row>
    <row r="11" spans="1:26" x14ac:dyDescent="0.35">
      <c r="A11" s="37"/>
      <c r="B11" s="37"/>
      <c r="C11" s="37"/>
      <c r="D11" s="37"/>
      <c r="E11" s="37"/>
      <c r="F11" s="37"/>
      <c r="G11" s="37"/>
      <c r="H11" s="37"/>
      <c r="I11" s="37"/>
      <c r="J11" s="37"/>
      <c r="K11" s="37"/>
      <c r="L11" s="37"/>
      <c r="M11" s="37"/>
      <c r="N11" s="37"/>
      <c r="O11" s="37"/>
    </row>
    <row r="12" spans="1:26" x14ac:dyDescent="0.35">
      <c r="A12" s="37"/>
      <c r="B12" s="37"/>
      <c r="C12" s="37"/>
      <c r="D12" s="37"/>
      <c r="E12" s="37"/>
      <c r="F12" s="37"/>
      <c r="G12" s="37"/>
      <c r="H12" s="37"/>
      <c r="I12" s="37"/>
      <c r="J12" s="37"/>
      <c r="K12" s="37"/>
      <c r="L12" s="37"/>
      <c r="M12" s="37"/>
      <c r="N12" s="37"/>
      <c r="O12" s="37"/>
    </row>
  </sheetData>
  <mergeCells count="8">
    <mergeCell ref="A8:O8"/>
    <mergeCell ref="A7:O7"/>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2022 Facility Status Update (December)</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T961"/>
  <sheetViews>
    <sheetView zoomScale="80" zoomScaleNormal="80" zoomScaleSheetLayoutView="59" workbookViewId="0">
      <pane ySplit="2" topLeftCell="A3" activePane="bottomLeft" state="frozen"/>
      <selection pane="bottomLeft" activeCell="C3" sqref="C3"/>
    </sheetView>
  </sheetViews>
  <sheetFormatPr defaultColWidth="9.453125" defaultRowHeight="15.5" x14ac:dyDescent="0.35"/>
  <cols>
    <col min="1" max="1" width="18.1796875" style="58" customWidth="1"/>
    <col min="2" max="2" width="18.453125" style="53" customWidth="1"/>
    <col min="3" max="3" width="39.54296875" style="13" customWidth="1"/>
    <col min="4" max="4" width="25.26953125" style="56" customWidth="1"/>
    <col min="5" max="5" width="13.54296875" style="13" customWidth="1"/>
    <col min="6" max="6" width="22.26953125" style="13" customWidth="1"/>
    <col min="7" max="7" width="16.7265625" style="13" customWidth="1"/>
    <col min="8" max="8" width="29.81640625" style="54" customWidth="1"/>
    <col min="9" max="9" width="17.453125" style="55" customWidth="1"/>
    <col min="10" max="14" width="7.54296875" style="13" customWidth="1"/>
    <col min="15" max="15" width="23.54296875" style="13" customWidth="1"/>
    <col min="16" max="16" width="14.54296875" style="13" bestFit="1" customWidth="1"/>
    <col min="17" max="17" width="11.54296875" style="13" bestFit="1" customWidth="1"/>
    <col min="18" max="18" width="10" style="13" bestFit="1" customWidth="1"/>
    <col min="19" max="16384" width="9.453125" style="13"/>
  </cols>
  <sheetData>
    <row r="2" spans="1:15" ht="58.5" customHeight="1" x14ac:dyDescent="0.35">
      <c r="A2" s="49" t="s">
        <v>236</v>
      </c>
      <c r="B2" s="49" t="s">
        <v>218</v>
      </c>
      <c r="C2" s="49" t="s">
        <v>0</v>
      </c>
      <c r="D2" s="49" t="s">
        <v>1</v>
      </c>
      <c r="E2" s="49" t="s">
        <v>2</v>
      </c>
      <c r="F2" s="49" t="s">
        <v>3</v>
      </c>
      <c r="G2" s="49" t="s">
        <v>230</v>
      </c>
      <c r="H2" s="49" t="s">
        <v>258</v>
      </c>
      <c r="I2" s="49" t="s">
        <v>259</v>
      </c>
      <c r="J2" s="49">
        <v>2020</v>
      </c>
      <c r="K2" s="49">
        <v>2021</v>
      </c>
      <c r="L2" s="49">
        <v>2022</v>
      </c>
      <c r="M2" s="49">
        <v>2023</v>
      </c>
      <c r="N2" s="49" t="s">
        <v>315</v>
      </c>
      <c r="O2" s="49" t="s">
        <v>337</v>
      </c>
    </row>
    <row r="3" spans="1:15" ht="409.6" customHeight="1" x14ac:dyDescent="0.35">
      <c r="A3" s="66"/>
      <c r="B3" s="14" t="s">
        <v>208</v>
      </c>
      <c r="C3" s="18" t="s">
        <v>4</v>
      </c>
      <c r="D3" s="82" t="s">
        <v>472</v>
      </c>
      <c r="E3" s="18" t="s">
        <v>5</v>
      </c>
      <c r="F3" s="18" t="s">
        <v>9</v>
      </c>
      <c r="G3" s="19">
        <v>44256</v>
      </c>
      <c r="H3" s="20" t="s">
        <v>397</v>
      </c>
      <c r="I3" s="21">
        <v>16.399999999999999</v>
      </c>
      <c r="J3" s="21"/>
      <c r="K3" s="21"/>
      <c r="L3" s="21"/>
      <c r="M3" s="21"/>
      <c r="N3" s="21"/>
      <c r="O3" s="20"/>
    </row>
    <row r="4" spans="1:15" ht="395.15" customHeight="1" x14ac:dyDescent="0.35">
      <c r="A4" s="18"/>
      <c r="B4" s="14" t="s">
        <v>208</v>
      </c>
      <c r="C4" s="18" t="s">
        <v>14</v>
      </c>
      <c r="D4" s="42" t="s">
        <v>242</v>
      </c>
      <c r="E4" s="18" t="s">
        <v>15</v>
      </c>
      <c r="F4" s="14" t="s">
        <v>9</v>
      </c>
      <c r="G4" s="19">
        <v>44805</v>
      </c>
      <c r="H4" s="20" t="s">
        <v>398</v>
      </c>
      <c r="I4" s="21" t="s">
        <v>129</v>
      </c>
      <c r="J4" s="21"/>
      <c r="K4" s="21"/>
      <c r="L4" s="21"/>
      <c r="M4" s="21"/>
      <c r="N4" s="21"/>
      <c r="O4" s="20"/>
    </row>
    <row r="5" spans="1:15" ht="356.5" x14ac:dyDescent="0.35">
      <c r="A5" s="18"/>
      <c r="B5" s="18" t="s">
        <v>209</v>
      </c>
      <c r="C5" s="18" t="s">
        <v>16</v>
      </c>
      <c r="D5" s="23" t="s">
        <v>217</v>
      </c>
      <c r="E5" s="18" t="s">
        <v>17</v>
      </c>
      <c r="F5" s="14" t="s">
        <v>6</v>
      </c>
      <c r="G5" s="19"/>
      <c r="H5" s="20" t="s">
        <v>399</v>
      </c>
      <c r="I5" s="21" t="s">
        <v>131</v>
      </c>
      <c r="J5" s="21"/>
      <c r="K5" s="21"/>
      <c r="L5" s="21"/>
      <c r="M5" s="21"/>
      <c r="N5" s="21"/>
      <c r="O5" s="20"/>
    </row>
    <row r="6" spans="1:15" ht="139.5" x14ac:dyDescent="0.35">
      <c r="A6" s="18"/>
      <c r="B6" s="18" t="s">
        <v>208</v>
      </c>
      <c r="C6" s="18" t="s">
        <v>465</v>
      </c>
      <c r="D6" s="23" t="s">
        <v>466</v>
      </c>
      <c r="E6" s="18" t="s">
        <v>464</v>
      </c>
      <c r="F6" s="18" t="s">
        <v>232</v>
      </c>
      <c r="G6" s="27">
        <v>44684</v>
      </c>
      <c r="H6" s="20" t="s">
        <v>473</v>
      </c>
      <c r="I6" s="21">
        <v>13</v>
      </c>
      <c r="J6" s="80"/>
      <c r="K6" s="80"/>
      <c r="L6" s="80"/>
      <c r="M6" s="80"/>
      <c r="N6" s="21"/>
      <c r="O6" s="20"/>
    </row>
    <row r="7" spans="1:15" ht="84.75" customHeight="1" x14ac:dyDescent="0.35">
      <c r="A7" s="62"/>
      <c r="B7" s="62" t="s">
        <v>482</v>
      </c>
      <c r="C7" s="62" t="s">
        <v>479</v>
      </c>
      <c r="D7" s="86" t="s">
        <v>481</v>
      </c>
      <c r="E7" s="62" t="s">
        <v>480</v>
      </c>
      <c r="F7" s="62" t="s">
        <v>232</v>
      </c>
      <c r="G7" s="85">
        <v>44795</v>
      </c>
      <c r="H7" s="81" t="s">
        <v>489</v>
      </c>
      <c r="I7" s="63">
        <v>7.1</v>
      </c>
      <c r="J7" s="80"/>
      <c r="K7" s="80"/>
      <c r="L7" s="80"/>
      <c r="M7" s="80"/>
      <c r="N7" s="21"/>
      <c r="O7" s="20"/>
    </row>
    <row r="8" spans="1:15" ht="338.25" customHeight="1" x14ac:dyDescent="0.35">
      <c r="A8" s="64"/>
      <c r="B8" s="18" t="s">
        <v>213</v>
      </c>
      <c r="C8" s="18" t="s">
        <v>94</v>
      </c>
      <c r="D8" s="24" t="s">
        <v>18</v>
      </c>
      <c r="E8" s="19" t="s">
        <v>264</v>
      </c>
      <c r="F8" s="18" t="s">
        <v>316</v>
      </c>
      <c r="G8" s="26">
        <v>44469</v>
      </c>
      <c r="H8" s="20" t="s">
        <v>476</v>
      </c>
      <c r="I8" s="21" t="s">
        <v>475</v>
      </c>
      <c r="J8" s="21"/>
      <c r="K8" s="21">
        <v>150</v>
      </c>
      <c r="L8" s="21"/>
      <c r="M8" s="21"/>
      <c r="N8" s="21"/>
      <c r="O8" s="20" t="s">
        <v>238</v>
      </c>
    </row>
    <row r="9" spans="1:15" ht="372" customHeight="1" x14ac:dyDescent="0.35">
      <c r="A9" s="64"/>
      <c r="B9" s="18" t="s">
        <v>213</v>
      </c>
      <c r="C9" s="18" t="s">
        <v>95</v>
      </c>
      <c r="D9" s="24" t="s">
        <v>18</v>
      </c>
      <c r="E9" s="19" t="s">
        <v>264</v>
      </c>
      <c r="F9" s="18" t="s">
        <v>316</v>
      </c>
      <c r="G9" s="26">
        <v>44461</v>
      </c>
      <c r="H9" s="20" t="s">
        <v>477</v>
      </c>
      <c r="I9" s="21" t="s">
        <v>478</v>
      </c>
      <c r="J9" s="21"/>
      <c r="K9" s="21">
        <v>151</v>
      </c>
      <c r="L9" s="21"/>
      <c r="M9" s="21"/>
      <c r="N9" s="21"/>
      <c r="O9" s="20" t="s">
        <v>238</v>
      </c>
    </row>
    <row r="10" spans="1:15" ht="408.75" customHeight="1" x14ac:dyDescent="0.35">
      <c r="A10" s="18"/>
      <c r="B10" s="18" t="s">
        <v>213</v>
      </c>
      <c r="C10" s="18" t="s">
        <v>102</v>
      </c>
      <c r="D10" s="24" t="s">
        <v>19</v>
      </c>
      <c r="E10" s="19" t="s">
        <v>264</v>
      </c>
      <c r="F10" s="18" t="s">
        <v>231</v>
      </c>
      <c r="G10" s="26">
        <v>44680</v>
      </c>
      <c r="H10" s="20" t="s">
        <v>494</v>
      </c>
      <c r="I10" s="21" t="s">
        <v>495</v>
      </c>
      <c r="J10" s="21"/>
      <c r="K10" s="21"/>
      <c r="L10" s="21">
        <v>393</v>
      </c>
      <c r="M10" s="21"/>
      <c r="N10" s="21"/>
      <c r="O10" s="20" t="s">
        <v>238</v>
      </c>
    </row>
    <row r="11" spans="1:15" ht="345.75" customHeight="1" x14ac:dyDescent="0.35">
      <c r="A11" s="18"/>
      <c r="B11" s="18" t="s">
        <v>213</v>
      </c>
      <c r="C11" s="18" t="s">
        <v>103</v>
      </c>
      <c r="D11" s="24" t="s">
        <v>20</v>
      </c>
      <c r="E11" s="19" t="s">
        <v>264</v>
      </c>
      <c r="F11" s="18" t="s">
        <v>231</v>
      </c>
      <c r="G11" s="26">
        <v>44665</v>
      </c>
      <c r="H11" s="20" t="s">
        <v>496</v>
      </c>
      <c r="I11" s="21" t="s">
        <v>497</v>
      </c>
      <c r="J11" s="21"/>
      <c r="K11" s="21"/>
      <c r="L11" s="21">
        <v>298</v>
      </c>
      <c r="M11" s="21"/>
      <c r="N11" s="21"/>
      <c r="O11" s="20" t="s">
        <v>238</v>
      </c>
    </row>
    <row r="12" spans="1:15" ht="395.25" customHeight="1" x14ac:dyDescent="0.35">
      <c r="A12" s="18"/>
      <c r="B12" s="18" t="s">
        <v>213</v>
      </c>
      <c r="C12" s="18" t="s">
        <v>104</v>
      </c>
      <c r="D12" s="24" t="s">
        <v>21</v>
      </c>
      <c r="E12" s="19" t="s">
        <v>264</v>
      </c>
      <c r="F12" s="18" t="s">
        <v>231</v>
      </c>
      <c r="G12" s="26">
        <v>44714</v>
      </c>
      <c r="H12" s="20" t="s">
        <v>498</v>
      </c>
      <c r="I12" s="21" t="s">
        <v>499</v>
      </c>
      <c r="J12" s="21"/>
      <c r="K12" s="21"/>
      <c r="L12" s="21">
        <v>402</v>
      </c>
      <c r="M12" s="21"/>
      <c r="N12" s="21"/>
      <c r="O12" s="20" t="s">
        <v>238</v>
      </c>
    </row>
    <row r="13" spans="1:15" ht="322.5" customHeight="1" x14ac:dyDescent="0.35">
      <c r="A13" s="60"/>
      <c r="B13" s="14" t="s">
        <v>213</v>
      </c>
      <c r="C13" s="14" t="s">
        <v>107</v>
      </c>
      <c r="D13" s="28" t="s">
        <v>24</v>
      </c>
      <c r="E13" s="19" t="s">
        <v>264</v>
      </c>
      <c r="F13" s="18" t="s">
        <v>6</v>
      </c>
      <c r="G13" s="26">
        <v>44226</v>
      </c>
      <c r="H13" s="15" t="s">
        <v>400</v>
      </c>
      <c r="I13" s="17" t="s">
        <v>345</v>
      </c>
      <c r="J13" s="17"/>
      <c r="K13" s="17"/>
      <c r="L13" s="17"/>
      <c r="M13" s="17">
        <v>134</v>
      </c>
      <c r="N13" s="17"/>
      <c r="O13" s="20" t="s">
        <v>238</v>
      </c>
    </row>
    <row r="14" spans="1:15" ht="276" customHeight="1" x14ac:dyDescent="0.35">
      <c r="A14" s="60"/>
      <c r="B14" s="18" t="s">
        <v>213</v>
      </c>
      <c r="C14" s="18" t="s">
        <v>105</v>
      </c>
      <c r="D14" s="24" t="s">
        <v>22</v>
      </c>
      <c r="E14" s="19" t="s">
        <v>264</v>
      </c>
      <c r="F14" s="18" t="s">
        <v>6</v>
      </c>
      <c r="G14" s="26">
        <v>44225</v>
      </c>
      <c r="H14" s="20" t="s">
        <v>401</v>
      </c>
      <c r="I14" s="21" t="s">
        <v>346</v>
      </c>
      <c r="J14" s="21"/>
      <c r="K14" s="21"/>
      <c r="L14" s="21">
        <v>665</v>
      </c>
      <c r="M14" s="21"/>
      <c r="N14" s="21"/>
      <c r="O14" s="20" t="s">
        <v>238</v>
      </c>
    </row>
    <row r="15" spans="1:15" ht="409.5" customHeight="1" x14ac:dyDescent="0.35">
      <c r="A15" s="18"/>
      <c r="B15" s="18" t="s">
        <v>213</v>
      </c>
      <c r="C15" s="18" t="s">
        <v>106</v>
      </c>
      <c r="D15" s="24" t="s">
        <v>23</v>
      </c>
      <c r="E15" s="19" t="s">
        <v>264</v>
      </c>
      <c r="F15" s="18" t="s">
        <v>231</v>
      </c>
      <c r="G15" s="26">
        <v>44652</v>
      </c>
      <c r="H15" s="20" t="s">
        <v>498</v>
      </c>
      <c r="I15" s="21" t="s">
        <v>500</v>
      </c>
      <c r="J15" s="21"/>
      <c r="K15" s="21"/>
      <c r="L15" s="21">
        <v>463</v>
      </c>
      <c r="M15" s="21"/>
      <c r="N15" s="21"/>
      <c r="O15" s="20" t="s">
        <v>238</v>
      </c>
    </row>
    <row r="16" spans="1:15" ht="408.75" customHeight="1" x14ac:dyDescent="0.35">
      <c r="A16" s="18"/>
      <c r="B16" s="18" t="s">
        <v>213</v>
      </c>
      <c r="C16" s="18" t="s">
        <v>280</v>
      </c>
      <c r="D16" s="24" t="s">
        <v>269</v>
      </c>
      <c r="E16" s="19" t="s">
        <v>264</v>
      </c>
      <c r="F16" s="18" t="s">
        <v>231</v>
      </c>
      <c r="G16" s="26">
        <v>44510</v>
      </c>
      <c r="H16" s="20" t="s">
        <v>501</v>
      </c>
      <c r="I16" s="21" t="s">
        <v>502</v>
      </c>
      <c r="J16" s="21"/>
      <c r="K16" s="21">
        <v>334</v>
      </c>
      <c r="L16" s="21"/>
      <c r="M16" s="21"/>
      <c r="N16" s="21"/>
      <c r="O16" s="20" t="s">
        <v>238</v>
      </c>
    </row>
    <row r="17" spans="1:20" ht="359.25" customHeight="1" x14ac:dyDescent="0.35">
      <c r="A17" s="18"/>
      <c r="B17" s="18" t="s">
        <v>213</v>
      </c>
      <c r="C17" s="18" t="s">
        <v>468</v>
      </c>
      <c r="D17" s="24" t="s">
        <v>26</v>
      </c>
      <c r="E17" s="19" t="s">
        <v>264</v>
      </c>
      <c r="F17" s="18" t="s">
        <v>231</v>
      </c>
      <c r="G17" s="26">
        <v>44525</v>
      </c>
      <c r="H17" s="20" t="s">
        <v>503</v>
      </c>
      <c r="I17" s="21" t="s">
        <v>504</v>
      </c>
      <c r="J17" s="21"/>
      <c r="K17" s="21">
        <v>195</v>
      </c>
      <c r="L17" s="21"/>
      <c r="M17" s="21"/>
      <c r="N17" s="21"/>
      <c r="O17" s="20" t="s">
        <v>238</v>
      </c>
    </row>
    <row r="18" spans="1:20" ht="219.65" customHeight="1" x14ac:dyDescent="0.35">
      <c r="A18" s="60"/>
      <c r="B18" s="18" t="s">
        <v>213</v>
      </c>
      <c r="C18" s="18" t="s">
        <v>108</v>
      </c>
      <c r="D18" s="24" t="s">
        <v>27</v>
      </c>
      <c r="E18" s="19" t="s">
        <v>264</v>
      </c>
      <c r="F18" s="18" t="s">
        <v>316</v>
      </c>
      <c r="G18" s="26">
        <v>44298</v>
      </c>
      <c r="H18" s="20" t="s">
        <v>402</v>
      </c>
      <c r="I18" s="21" t="s">
        <v>247</v>
      </c>
      <c r="J18" s="21"/>
      <c r="K18" s="21">
        <v>4</v>
      </c>
      <c r="L18" s="21"/>
      <c r="M18" s="21"/>
      <c r="N18" s="21"/>
      <c r="O18" s="20"/>
    </row>
    <row r="19" spans="1:20" ht="255" customHeight="1" x14ac:dyDescent="0.35">
      <c r="A19" s="18"/>
      <c r="B19" s="18" t="s">
        <v>213</v>
      </c>
      <c r="C19" s="18" t="s">
        <v>109</v>
      </c>
      <c r="D19" s="24" t="s">
        <v>18</v>
      </c>
      <c r="E19" s="19" t="s">
        <v>264</v>
      </c>
      <c r="F19" s="18" t="s">
        <v>316</v>
      </c>
      <c r="G19" s="26">
        <v>44426</v>
      </c>
      <c r="H19" s="20" t="s">
        <v>403</v>
      </c>
      <c r="I19" s="21" t="s">
        <v>393</v>
      </c>
      <c r="J19" s="21"/>
      <c r="K19" s="21">
        <v>143</v>
      </c>
      <c r="L19" s="21"/>
      <c r="M19" s="21"/>
      <c r="N19" s="21"/>
      <c r="O19" s="20"/>
    </row>
    <row r="20" spans="1:20" ht="111.5" x14ac:dyDescent="0.35">
      <c r="A20" s="14"/>
      <c r="B20" s="18" t="s">
        <v>306</v>
      </c>
      <c r="C20" s="18" t="s">
        <v>30</v>
      </c>
      <c r="D20" s="24" t="s">
        <v>323</v>
      </c>
      <c r="E20" s="19">
        <v>44013</v>
      </c>
      <c r="F20" s="22" t="s">
        <v>231</v>
      </c>
      <c r="G20" s="26">
        <v>44011</v>
      </c>
      <c r="H20" s="20" t="s">
        <v>404</v>
      </c>
      <c r="I20" s="21">
        <v>4.5999999999999996</v>
      </c>
      <c r="J20" s="21">
        <v>4.5999999999999996</v>
      </c>
      <c r="K20" s="21"/>
      <c r="L20" s="21"/>
      <c r="M20" s="21"/>
      <c r="N20" s="21"/>
      <c r="O20" s="21"/>
    </row>
    <row r="21" spans="1:20" ht="83.5" x14ac:dyDescent="0.35">
      <c r="A21" s="14"/>
      <c r="B21" s="18" t="s">
        <v>98</v>
      </c>
      <c r="C21" s="18" t="s">
        <v>31</v>
      </c>
      <c r="D21" s="24" t="s">
        <v>275</v>
      </c>
      <c r="E21" s="19">
        <v>44075</v>
      </c>
      <c r="F21" s="22" t="s">
        <v>231</v>
      </c>
      <c r="G21" s="26">
        <v>44029</v>
      </c>
      <c r="H21" s="20" t="s">
        <v>405</v>
      </c>
      <c r="I21" s="21">
        <v>4</v>
      </c>
      <c r="J21" s="21">
        <v>4</v>
      </c>
      <c r="K21" s="21"/>
      <c r="L21" s="21"/>
      <c r="M21" s="21"/>
      <c r="N21" s="21"/>
      <c r="O21" s="21"/>
    </row>
    <row r="22" spans="1:20" ht="111.5" x14ac:dyDescent="0.35">
      <c r="A22" s="60"/>
      <c r="B22" s="18" t="s">
        <v>99</v>
      </c>
      <c r="C22" s="18" t="s">
        <v>383</v>
      </c>
      <c r="D22" s="28" t="s">
        <v>18</v>
      </c>
      <c r="E22" s="19">
        <v>46113</v>
      </c>
      <c r="F22" s="14" t="s">
        <v>382</v>
      </c>
      <c r="G22" s="27">
        <v>44536</v>
      </c>
      <c r="H22" s="20" t="s">
        <v>490</v>
      </c>
      <c r="I22" s="21" t="s">
        <v>491</v>
      </c>
      <c r="J22" s="21"/>
      <c r="K22" s="21"/>
      <c r="L22" s="21"/>
      <c r="M22" s="21"/>
      <c r="N22" s="21">
        <v>254</v>
      </c>
      <c r="O22" s="20"/>
    </row>
    <row r="23" spans="1:20" ht="352" customHeight="1" x14ac:dyDescent="0.35">
      <c r="A23" s="60"/>
      <c r="B23" s="18" t="s">
        <v>99</v>
      </c>
      <c r="C23" s="18" t="s">
        <v>34</v>
      </c>
      <c r="D23" s="24" t="s">
        <v>18</v>
      </c>
      <c r="E23" s="19">
        <v>44136</v>
      </c>
      <c r="F23" s="18" t="s">
        <v>231</v>
      </c>
      <c r="G23" s="26">
        <v>44159</v>
      </c>
      <c r="H23" s="20" t="s">
        <v>406</v>
      </c>
      <c r="I23" s="21" t="s">
        <v>348</v>
      </c>
      <c r="J23" s="21">
        <v>187</v>
      </c>
      <c r="K23" s="21"/>
      <c r="L23" s="21"/>
      <c r="M23" s="21"/>
      <c r="N23" s="21"/>
      <c r="O23" s="20" t="s">
        <v>296</v>
      </c>
    </row>
    <row r="24" spans="1:20" ht="91.5" customHeight="1" x14ac:dyDescent="0.35">
      <c r="A24" s="18"/>
      <c r="B24" s="18" t="s">
        <v>98</v>
      </c>
      <c r="C24" s="18" t="s">
        <v>318</v>
      </c>
      <c r="D24" s="24" t="s">
        <v>319</v>
      </c>
      <c r="E24" s="19">
        <v>44652</v>
      </c>
      <c r="F24" s="18" t="s">
        <v>231</v>
      </c>
      <c r="G24" s="27">
        <v>44651</v>
      </c>
      <c r="H24" s="20" t="s">
        <v>407</v>
      </c>
      <c r="I24" s="21">
        <v>4</v>
      </c>
      <c r="J24" s="21"/>
      <c r="K24" s="21"/>
      <c r="L24" s="21">
        <v>4</v>
      </c>
      <c r="M24" s="21"/>
      <c r="N24" s="21"/>
      <c r="O24" s="20"/>
    </row>
    <row r="25" spans="1:20" ht="223" x14ac:dyDescent="0.35">
      <c r="A25" s="67"/>
      <c r="B25" s="14" t="s">
        <v>256</v>
      </c>
      <c r="C25" s="14" t="s">
        <v>257</v>
      </c>
      <c r="D25" s="28" t="s">
        <v>18</v>
      </c>
      <c r="E25" s="16">
        <v>44501</v>
      </c>
      <c r="F25" s="14" t="s">
        <v>231</v>
      </c>
      <c r="G25" s="76">
        <v>44501</v>
      </c>
      <c r="H25" s="15" t="s">
        <v>462</v>
      </c>
      <c r="I25" s="17" t="s">
        <v>461</v>
      </c>
      <c r="J25" s="17"/>
      <c r="K25" s="17">
        <v>153</v>
      </c>
      <c r="L25" s="17"/>
      <c r="M25" s="17"/>
      <c r="N25" s="17"/>
      <c r="O25" s="20" t="s">
        <v>460</v>
      </c>
    </row>
    <row r="26" spans="1:20" ht="208" customHeight="1" x14ac:dyDescent="0.35">
      <c r="A26" s="18"/>
      <c r="B26" s="18" t="s">
        <v>110</v>
      </c>
      <c r="C26" s="18" t="s">
        <v>111</v>
      </c>
      <c r="D26" s="24" t="s">
        <v>18</v>
      </c>
      <c r="E26" s="19">
        <v>43922</v>
      </c>
      <c r="F26" s="18" t="s">
        <v>231</v>
      </c>
      <c r="G26" s="27">
        <v>43925</v>
      </c>
      <c r="H26" s="20" t="s">
        <v>408</v>
      </c>
      <c r="I26" s="21" t="s">
        <v>349</v>
      </c>
      <c r="J26" s="21">
        <v>144</v>
      </c>
      <c r="K26" s="21"/>
      <c r="L26" s="21"/>
      <c r="M26" s="21"/>
      <c r="N26" s="21"/>
      <c r="O26" s="20" t="s">
        <v>220</v>
      </c>
    </row>
    <row r="27" spans="1:20" ht="177" customHeight="1" x14ac:dyDescent="0.35">
      <c r="A27" s="18"/>
      <c r="B27" s="18" t="s">
        <v>110</v>
      </c>
      <c r="C27" s="18" t="s">
        <v>113</v>
      </c>
      <c r="D27" s="24" t="s">
        <v>35</v>
      </c>
      <c r="E27" s="19">
        <v>43922</v>
      </c>
      <c r="F27" s="18" t="s">
        <v>231</v>
      </c>
      <c r="G27" s="26">
        <v>43909</v>
      </c>
      <c r="H27" s="20" t="s">
        <v>409</v>
      </c>
      <c r="I27" s="21" t="s">
        <v>350</v>
      </c>
      <c r="J27" s="21">
        <v>84</v>
      </c>
      <c r="K27" s="21"/>
      <c r="L27" s="21"/>
      <c r="M27" s="21"/>
      <c r="N27" s="21"/>
      <c r="O27" s="20"/>
      <c r="R27" s="25"/>
      <c r="S27" s="25"/>
      <c r="T27" s="25"/>
    </row>
    <row r="28" spans="1:20" s="25" customFormat="1" ht="213" customHeight="1" x14ac:dyDescent="0.35">
      <c r="A28" s="18"/>
      <c r="B28" s="18" t="s">
        <v>110</v>
      </c>
      <c r="C28" s="18" t="s">
        <v>114</v>
      </c>
      <c r="D28" s="24" t="s">
        <v>36</v>
      </c>
      <c r="E28" s="19">
        <v>43922</v>
      </c>
      <c r="F28" s="18" t="s">
        <v>231</v>
      </c>
      <c r="G28" s="26">
        <v>43981</v>
      </c>
      <c r="H28" s="20" t="s">
        <v>410</v>
      </c>
      <c r="I28" s="21" t="s">
        <v>351</v>
      </c>
      <c r="J28" s="21">
        <v>161</v>
      </c>
      <c r="K28" s="21"/>
      <c r="L28" s="21"/>
      <c r="M28" s="21"/>
      <c r="N28" s="21"/>
      <c r="O28" s="15" t="s">
        <v>263</v>
      </c>
    </row>
    <row r="29" spans="1:20" ht="207.5" x14ac:dyDescent="0.35">
      <c r="A29" s="18"/>
      <c r="B29" s="18" t="s">
        <v>110</v>
      </c>
      <c r="C29" s="18" t="s">
        <v>115</v>
      </c>
      <c r="D29" s="24" t="s">
        <v>18</v>
      </c>
      <c r="E29" s="19">
        <v>43922</v>
      </c>
      <c r="F29" s="18" t="s">
        <v>231</v>
      </c>
      <c r="G29" s="26">
        <v>43946</v>
      </c>
      <c r="H29" s="20" t="s">
        <v>411</v>
      </c>
      <c r="I29" s="21" t="s">
        <v>352</v>
      </c>
      <c r="J29" s="21">
        <v>155</v>
      </c>
      <c r="K29" s="21"/>
      <c r="L29" s="21"/>
      <c r="M29" s="21"/>
      <c r="N29" s="21"/>
      <c r="O29" s="20" t="s">
        <v>237</v>
      </c>
    </row>
    <row r="30" spans="1:20" ht="99" x14ac:dyDescent="0.35">
      <c r="A30" s="70"/>
      <c r="B30" s="18" t="s">
        <v>307</v>
      </c>
      <c r="C30" s="18" t="s">
        <v>37</v>
      </c>
      <c r="D30" s="24" t="s">
        <v>311</v>
      </c>
      <c r="E30" s="19">
        <v>44501</v>
      </c>
      <c r="F30" s="18" t="s">
        <v>231</v>
      </c>
      <c r="G30" s="26">
        <v>44384</v>
      </c>
      <c r="H30" s="20" t="s">
        <v>412</v>
      </c>
      <c r="I30" s="21">
        <v>3.2</v>
      </c>
      <c r="J30" s="21"/>
      <c r="K30" s="21">
        <v>3.2</v>
      </c>
      <c r="L30" s="21"/>
      <c r="M30" s="21"/>
      <c r="N30" s="21"/>
      <c r="O30" s="20"/>
    </row>
    <row r="31" spans="1:20" ht="80.5" x14ac:dyDescent="0.35">
      <c r="A31" s="14"/>
      <c r="B31" s="18" t="s">
        <v>98</v>
      </c>
      <c r="C31" s="18" t="s">
        <v>38</v>
      </c>
      <c r="D31" s="24" t="s">
        <v>310</v>
      </c>
      <c r="E31" s="19">
        <v>43922</v>
      </c>
      <c r="F31" s="18" t="s">
        <v>231</v>
      </c>
      <c r="G31" s="26">
        <v>43921</v>
      </c>
      <c r="H31" s="20" t="s">
        <v>413</v>
      </c>
      <c r="I31" s="21">
        <v>3.2</v>
      </c>
      <c r="J31" s="21">
        <v>3.2</v>
      </c>
      <c r="K31" s="21"/>
      <c r="L31" s="21"/>
      <c r="M31" s="21"/>
      <c r="N31" s="21"/>
      <c r="O31" s="21"/>
    </row>
    <row r="32" spans="1:20" ht="111.5" x14ac:dyDescent="0.35">
      <c r="A32" s="14"/>
      <c r="B32" s="18" t="s">
        <v>98</v>
      </c>
      <c r="C32" s="18" t="s">
        <v>40</v>
      </c>
      <c r="D32" s="24" t="s">
        <v>221</v>
      </c>
      <c r="E32" s="19">
        <v>44013</v>
      </c>
      <c r="F32" s="22" t="s">
        <v>231</v>
      </c>
      <c r="G32" s="26">
        <v>43994</v>
      </c>
      <c r="H32" s="20" t="s">
        <v>414</v>
      </c>
      <c r="I32" s="21">
        <v>3.8</v>
      </c>
      <c r="J32" s="21">
        <v>3.8</v>
      </c>
      <c r="K32" s="21"/>
      <c r="L32" s="21"/>
      <c r="M32" s="21"/>
      <c r="N32" s="21"/>
      <c r="O32" s="21"/>
    </row>
    <row r="33" spans="1:15" ht="99" x14ac:dyDescent="0.35">
      <c r="A33" s="18"/>
      <c r="B33" s="18" t="s">
        <v>98</v>
      </c>
      <c r="C33" s="18" t="s">
        <v>39</v>
      </c>
      <c r="D33" s="24" t="s">
        <v>32</v>
      </c>
      <c r="E33" s="19">
        <v>44105</v>
      </c>
      <c r="F33" s="18" t="s">
        <v>231</v>
      </c>
      <c r="G33" s="26">
        <v>44131</v>
      </c>
      <c r="H33" s="20" t="s">
        <v>415</v>
      </c>
      <c r="I33" s="21">
        <v>4.4000000000000004</v>
      </c>
      <c r="J33" s="21">
        <v>4.4000000000000004</v>
      </c>
      <c r="K33" s="21"/>
      <c r="L33" s="21"/>
      <c r="M33" s="21"/>
      <c r="N33" s="21"/>
      <c r="O33" s="20"/>
    </row>
    <row r="34" spans="1:15" ht="199" customHeight="1" x14ac:dyDescent="0.35">
      <c r="A34" s="18"/>
      <c r="B34" s="18" t="s">
        <v>118</v>
      </c>
      <c r="C34" s="18" t="s">
        <v>41</v>
      </c>
      <c r="D34" s="24" t="s">
        <v>42</v>
      </c>
      <c r="E34" s="19">
        <v>44866</v>
      </c>
      <c r="F34" s="18" t="s">
        <v>231</v>
      </c>
      <c r="G34" s="27">
        <v>44865</v>
      </c>
      <c r="H34" s="20" t="s">
        <v>416</v>
      </c>
      <c r="I34" s="21" t="s">
        <v>353</v>
      </c>
      <c r="J34" s="21"/>
      <c r="K34" s="21"/>
      <c r="L34" s="21">
        <v>269</v>
      </c>
      <c r="M34" s="21"/>
      <c r="N34" s="21"/>
      <c r="O34" s="20"/>
    </row>
    <row r="35" spans="1:15" ht="179.25" customHeight="1" x14ac:dyDescent="0.35">
      <c r="A35" s="18"/>
      <c r="B35" s="18" t="s">
        <v>118</v>
      </c>
      <c r="C35" s="18" t="s">
        <v>43</v>
      </c>
      <c r="D35" s="24" t="s">
        <v>44</v>
      </c>
      <c r="E35" s="19">
        <v>44866</v>
      </c>
      <c r="F35" s="18" t="s">
        <v>231</v>
      </c>
      <c r="G35" s="27">
        <v>44841</v>
      </c>
      <c r="H35" s="20" t="s">
        <v>417</v>
      </c>
      <c r="I35" s="21" t="s">
        <v>354</v>
      </c>
      <c r="J35" s="21"/>
      <c r="K35" s="21"/>
      <c r="L35" s="21">
        <v>240</v>
      </c>
      <c r="M35" s="21"/>
      <c r="N35" s="21"/>
      <c r="O35" s="20"/>
    </row>
    <row r="36" spans="1:15" ht="146.25" customHeight="1" x14ac:dyDescent="0.35">
      <c r="A36" s="60"/>
      <c r="B36" s="18" t="s">
        <v>119</v>
      </c>
      <c r="C36" s="18" t="s">
        <v>45</v>
      </c>
      <c r="D36" s="24" t="s">
        <v>46</v>
      </c>
      <c r="E36" s="19">
        <v>45383</v>
      </c>
      <c r="F36" s="18" t="s">
        <v>6</v>
      </c>
      <c r="G36" s="26">
        <v>44753</v>
      </c>
      <c r="H36" s="20" t="s">
        <v>457</v>
      </c>
      <c r="I36" s="21" t="s">
        <v>340</v>
      </c>
      <c r="J36" s="21"/>
      <c r="K36" s="21"/>
      <c r="L36" s="21"/>
      <c r="M36" s="21"/>
      <c r="N36" s="21">
        <v>278</v>
      </c>
      <c r="O36" s="20"/>
    </row>
    <row r="37" spans="1:15" ht="122.5" customHeight="1" x14ac:dyDescent="0.35">
      <c r="A37" s="18"/>
      <c r="B37" s="18" t="s">
        <v>211</v>
      </c>
      <c r="C37" s="18" t="s">
        <v>47</v>
      </c>
      <c r="D37" s="24" t="s">
        <v>48</v>
      </c>
      <c r="E37" s="19" t="s">
        <v>49</v>
      </c>
      <c r="F37" s="18" t="s">
        <v>233</v>
      </c>
      <c r="G37" s="26">
        <v>43971</v>
      </c>
      <c r="H37" s="20" t="s">
        <v>418</v>
      </c>
      <c r="I37" s="21">
        <v>18.2</v>
      </c>
      <c r="J37" s="21"/>
      <c r="K37" s="21"/>
      <c r="L37" s="21"/>
      <c r="M37" s="21"/>
      <c r="N37" s="21"/>
      <c r="O37" s="20"/>
    </row>
    <row r="38" spans="1:15" ht="102" x14ac:dyDescent="0.35">
      <c r="A38" s="14"/>
      <c r="B38" s="14" t="s">
        <v>183</v>
      </c>
      <c r="C38" s="14" t="s">
        <v>463</v>
      </c>
      <c r="D38" s="24" t="s">
        <v>467</v>
      </c>
      <c r="E38" s="18">
        <v>2022</v>
      </c>
      <c r="F38" s="62" t="s">
        <v>505</v>
      </c>
      <c r="G38" s="26" t="s">
        <v>506</v>
      </c>
      <c r="H38" s="20" t="s">
        <v>419</v>
      </c>
      <c r="I38" s="21">
        <v>2.7</v>
      </c>
      <c r="J38" s="21"/>
      <c r="K38" s="21"/>
      <c r="L38" s="21"/>
      <c r="M38" s="21"/>
      <c r="N38" s="21"/>
      <c r="O38" s="20"/>
    </row>
    <row r="39" spans="1:15" ht="148" customHeight="1" x14ac:dyDescent="0.35">
      <c r="A39" s="60"/>
      <c r="B39" s="18" t="s">
        <v>99</v>
      </c>
      <c r="C39" s="18" t="s">
        <v>50</v>
      </c>
      <c r="D39" s="24" t="s">
        <v>18</v>
      </c>
      <c r="E39" s="19">
        <v>44136</v>
      </c>
      <c r="F39" s="18" t="s">
        <v>231</v>
      </c>
      <c r="G39" s="26">
        <v>44135</v>
      </c>
      <c r="H39" s="20" t="s">
        <v>420</v>
      </c>
      <c r="I39" s="21" t="s">
        <v>355</v>
      </c>
      <c r="J39" s="21">
        <v>121</v>
      </c>
      <c r="K39" s="21"/>
      <c r="L39" s="21"/>
      <c r="M39" s="21"/>
      <c r="N39" s="21"/>
      <c r="O39" s="20"/>
    </row>
    <row r="40" spans="1:15" ht="209.15" customHeight="1" x14ac:dyDescent="0.35">
      <c r="A40" s="18"/>
      <c r="B40" s="18" t="s">
        <v>122</v>
      </c>
      <c r="C40" s="18" t="s">
        <v>51</v>
      </c>
      <c r="D40" s="24" t="s">
        <v>52</v>
      </c>
      <c r="E40" s="19">
        <v>43770</v>
      </c>
      <c r="F40" s="18" t="s">
        <v>231</v>
      </c>
      <c r="G40" s="27">
        <v>43929</v>
      </c>
      <c r="H40" s="20" t="s">
        <v>421</v>
      </c>
      <c r="I40" s="21" t="s">
        <v>356</v>
      </c>
      <c r="J40" s="21">
        <v>317</v>
      </c>
      <c r="K40" s="21"/>
      <c r="L40" s="21"/>
      <c r="M40" s="21"/>
      <c r="N40" s="21"/>
      <c r="O40" s="20" t="s">
        <v>222</v>
      </c>
    </row>
    <row r="41" spans="1:15" ht="111.5" x14ac:dyDescent="0.35">
      <c r="A41" s="60"/>
      <c r="B41" s="14" t="s">
        <v>379</v>
      </c>
      <c r="C41" s="14" t="s">
        <v>390</v>
      </c>
      <c r="D41" s="28" t="s">
        <v>381</v>
      </c>
      <c r="E41" s="19">
        <v>46113</v>
      </c>
      <c r="F41" s="14" t="s">
        <v>382</v>
      </c>
      <c r="G41" s="27">
        <v>44536</v>
      </c>
      <c r="H41" s="20" t="s">
        <v>490</v>
      </c>
      <c r="I41" s="21" t="s">
        <v>492</v>
      </c>
      <c r="J41" s="14"/>
      <c r="K41" s="14"/>
      <c r="L41" s="14"/>
      <c r="M41" s="14"/>
      <c r="N41" s="17">
        <v>342</v>
      </c>
      <c r="O41" s="14"/>
    </row>
    <row r="42" spans="1:15" ht="164.5" customHeight="1" x14ac:dyDescent="0.35">
      <c r="A42" s="18"/>
      <c r="B42" s="18" t="s">
        <v>262</v>
      </c>
      <c r="C42" s="18" t="s">
        <v>267</v>
      </c>
      <c r="D42" s="24" t="s">
        <v>53</v>
      </c>
      <c r="E42" s="19">
        <v>45017</v>
      </c>
      <c r="F42" s="18" t="s">
        <v>86</v>
      </c>
      <c r="G42" s="26">
        <v>44329</v>
      </c>
      <c r="H42" s="20" t="s">
        <v>422</v>
      </c>
      <c r="I42" s="21" t="s">
        <v>357</v>
      </c>
      <c r="J42" s="21"/>
      <c r="K42" s="21"/>
      <c r="L42" s="21"/>
      <c r="M42" s="21">
        <v>140</v>
      </c>
      <c r="N42" s="21"/>
      <c r="O42" s="20"/>
    </row>
    <row r="43" spans="1:15" ht="159.65" customHeight="1" x14ac:dyDescent="0.35">
      <c r="A43" s="19"/>
      <c r="B43" s="18" t="s">
        <v>262</v>
      </c>
      <c r="C43" s="18" t="s">
        <v>268</v>
      </c>
      <c r="D43" s="24" t="s">
        <v>18</v>
      </c>
      <c r="E43" s="19">
        <v>45383</v>
      </c>
      <c r="F43" s="18" t="s">
        <v>86</v>
      </c>
      <c r="G43" s="26">
        <v>44329</v>
      </c>
      <c r="H43" s="20" t="s">
        <v>422</v>
      </c>
      <c r="I43" s="21" t="s">
        <v>358</v>
      </c>
      <c r="J43" s="21"/>
      <c r="K43" s="21"/>
      <c r="L43" s="21"/>
      <c r="M43" s="21"/>
      <c r="N43" s="21">
        <v>151</v>
      </c>
      <c r="O43" s="20"/>
    </row>
    <row r="44" spans="1:15" ht="223" x14ac:dyDescent="0.35">
      <c r="A44" s="19"/>
      <c r="B44" s="18" t="s">
        <v>123</v>
      </c>
      <c r="C44" s="18" t="s">
        <v>54</v>
      </c>
      <c r="D44" s="24" t="s">
        <v>53</v>
      </c>
      <c r="E44" s="19">
        <v>45017</v>
      </c>
      <c r="F44" s="18" t="s">
        <v>6</v>
      </c>
      <c r="G44" s="26">
        <v>44805</v>
      </c>
      <c r="H44" s="20" t="s">
        <v>423</v>
      </c>
      <c r="I44" s="21" t="s">
        <v>359</v>
      </c>
      <c r="J44" s="21"/>
      <c r="K44" s="21"/>
      <c r="L44" s="21"/>
      <c r="M44" s="21">
        <v>140</v>
      </c>
      <c r="N44" s="21"/>
      <c r="O44" s="20"/>
    </row>
    <row r="45" spans="1:15" ht="93" customHeight="1" x14ac:dyDescent="0.35">
      <c r="A45" s="60"/>
      <c r="B45" s="18" t="s">
        <v>155</v>
      </c>
      <c r="C45" s="18" t="s">
        <v>273</v>
      </c>
      <c r="D45" s="24" t="s">
        <v>276</v>
      </c>
      <c r="E45" s="19">
        <v>44521</v>
      </c>
      <c r="F45" s="18" t="s">
        <v>231</v>
      </c>
      <c r="G45" s="26">
        <v>44494</v>
      </c>
      <c r="H45" s="20" t="s">
        <v>424</v>
      </c>
      <c r="I45" s="21">
        <v>3.6</v>
      </c>
      <c r="J45" s="21"/>
      <c r="K45" s="21">
        <v>3.6</v>
      </c>
      <c r="L45" s="21"/>
      <c r="M45" s="21"/>
      <c r="N45" s="21"/>
      <c r="O45" s="20"/>
    </row>
    <row r="46" spans="1:15" ht="148.5" x14ac:dyDescent="0.35">
      <c r="A46" s="60"/>
      <c r="B46" s="18" t="s">
        <v>116</v>
      </c>
      <c r="C46" s="18" t="s">
        <v>292</v>
      </c>
      <c r="D46" s="24" t="s">
        <v>291</v>
      </c>
      <c r="E46" s="19">
        <v>45017</v>
      </c>
      <c r="F46" s="18" t="s">
        <v>6</v>
      </c>
      <c r="G46" s="27">
        <v>44719</v>
      </c>
      <c r="H46" s="20" t="s">
        <v>425</v>
      </c>
      <c r="I46" s="21" t="s">
        <v>341</v>
      </c>
      <c r="J46" s="21"/>
      <c r="K46" s="21"/>
      <c r="L46" s="21"/>
      <c r="M46" s="21">
        <v>47</v>
      </c>
      <c r="N46" s="21"/>
      <c r="O46" s="20"/>
    </row>
    <row r="47" spans="1:15" ht="68" x14ac:dyDescent="0.35">
      <c r="A47" s="14"/>
      <c r="B47" s="14" t="s">
        <v>379</v>
      </c>
      <c r="C47" s="14" t="s">
        <v>389</v>
      </c>
      <c r="D47" s="14" t="s">
        <v>380</v>
      </c>
      <c r="E47" s="19">
        <v>45383</v>
      </c>
      <c r="F47" s="14" t="s">
        <v>382</v>
      </c>
      <c r="G47" s="27">
        <v>44536</v>
      </c>
      <c r="H47" s="28" t="s">
        <v>394</v>
      </c>
      <c r="I47" s="17" t="s">
        <v>388</v>
      </c>
      <c r="J47" s="14"/>
      <c r="K47" s="14"/>
      <c r="L47" s="14"/>
      <c r="M47" s="14"/>
      <c r="N47" s="14"/>
      <c r="O47" s="14"/>
    </row>
    <row r="48" spans="1:15" ht="105" x14ac:dyDescent="0.35">
      <c r="A48" s="14"/>
      <c r="B48" s="18" t="s">
        <v>314</v>
      </c>
      <c r="C48" s="18" t="s">
        <v>223</v>
      </c>
      <c r="D48" s="24" t="s">
        <v>224</v>
      </c>
      <c r="E48" s="18">
        <v>2021</v>
      </c>
      <c r="F48" s="18" t="s">
        <v>231</v>
      </c>
      <c r="G48" s="26">
        <v>44308</v>
      </c>
      <c r="H48" s="20" t="s">
        <v>426</v>
      </c>
      <c r="I48" s="21">
        <v>5.8</v>
      </c>
      <c r="J48" s="21"/>
      <c r="K48" s="21"/>
      <c r="L48" s="21"/>
      <c r="M48" s="80"/>
      <c r="N48" s="21"/>
      <c r="O48" s="20"/>
    </row>
    <row r="49" spans="1:15" ht="198" x14ac:dyDescent="0.35">
      <c r="A49" s="66" t="s">
        <v>509</v>
      </c>
      <c r="B49" s="14" t="s">
        <v>185</v>
      </c>
      <c r="C49" s="14" t="s">
        <v>55</v>
      </c>
      <c r="D49" s="28" t="s">
        <v>243</v>
      </c>
      <c r="E49" s="66" t="s">
        <v>510</v>
      </c>
      <c r="F49" s="66" t="s">
        <v>6</v>
      </c>
      <c r="G49" s="93">
        <v>44900</v>
      </c>
      <c r="H49" s="15" t="s">
        <v>427</v>
      </c>
      <c r="I49" s="17">
        <v>40</v>
      </c>
      <c r="J49" s="17"/>
      <c r="K49" s="17"/>
      <c r="L49" s="17"/>
      <c r="M49" s="17"/>
      <c r="N49" s="17"/>
      <c r="O49" s="15"/>
    </row>
    <row r="50" spans="1:15" ht="80.5" x14ac:dyDescent="0.35">
      <c r="A50" s="14"/>
      <c r="B50" s="14" t="s">
        <v>469</v>
      </c>
      <c r="C50" s="14" t="s">
        <v>470</v>
      </c>
      <c r="D50" s="28" t="s">
        <v>471</v>
      </c>
      <c r="E50" s="19">
        <v>45017</v>
      </c>
      <c r="F50" s="14" t="s">
        <v>86</v>
      </c>
      <c r="G50" s="87">
        <v>44837</v>
      </c>
      <c r="H50" s="81" t="s">
        <v>474</v>
      </c>
      <c r="I50" s="17">
        <v>3.2</v>
      </c>
      <c r="J50" s="17"/>
      <c r="K50" s="17"/>
      <c r="L50" s="17"/>
      <c r="M50" s="17">
        <v>3.2</v>
      </c>
      <c r="N50" s="17"/>
      <c r="O50" s="15"/>
    </row>
    <row r="51" spans="1:15" ht="235.5" customHeight="1" x14ac:dyDescent="0.35">
      <c r="A51" s="14"/>
      <c r="B51" s="18" t="s">
        <v>155</v>
      </c>
      <c r="C51" s="14" t="s">
        <v>335</v>
      </c>
      <c r="D51" s="15" t="s">
        <v>304</v>
      </c>
      <c r="E51" s="17" t="s">
        <v>305</v>
      </c>
      <c r="F51" s="63" t="s">
        <v>309</v>
      </c>
      <c r="G51" s="26">
        <v>44518</v>
      </c>
      <c r="H51" s="15" t="s">
        <v>428</v>
      </c>
      <c r="I51" s="17" t="s">
        <v>395</v>
      </c>
      <c r="J51" s="17">
        <v>30</v>
      </c>
      <c r="K51" s="17"/>
      <c r="L51" s="17"/>
      <c r="M51" s="17"/>
      <c r="N51" s="17"/>
      <c r="O51" s="15"/>
    </row>
    <row r="52" spans="1:15" ht="154.5" customHeight="1" x14ac:dyDescent="0.35">
      <c r="A52" s="64"/>
      <c r="B52" s="18" t="s">
        <v>197</v>
      </c>
      <c r="C52" s="18" t="s">
        <v>334</v>
      </c>
      <c r="D52" s="24" t="s">
        <v>333</v>
      </c>
      <c r="E52" s="19">
        <v>44835</v>
      </c>
      <c r="F52" s="19" t="s">
        <v>231</v>
      </c>
      <c r="G52" s="26">
        <v>44832</v>
      </c>
      <c r="H52" s="20" t="s">
        <v>429</v>
      </c>
      <c r="I52" s="17">
        <v>4</v>
      </c>
      <c r="J52" s="72"/>
      <c r="K52" s="72"/>
      <c r="L52" s="72">
        <v>4</v>
      </c>
      <c r="M52" s="21"/>
      <c r="N52" s="72"/>
      <c r="O52" s="73"/>
    </row>
    <row r="53" spans="1:15" ht="334.5" x14ac:dyDescent="0.35">
      <c r="A53" s="18"/>
      <c r="B53" s="18" t="s">
        <v>187</v>
      </c>
      <c r="C53" s="18" t="s">
        <v>57</v>
      </c>
      <c r="D53" s="24" t="s">
        <v>58</v>
      </c>
      <c r="E53" s="19">
        <v>43922</v>
      </c>
      <c r="F53" s="18" t="s">
        <v>231</v>
      </c>
      <c r="G53" s="27">
        <v>43930</v>
      </c>
      <c r="H53" s="20" t="s">
        <v>455</v>
      </c>
      <c r="I53" s="21" t="s">
        <v>360</v>
      </c>
      <c r="J53" s="21">
        <v>165</v>
      </c>
      <c r="K53" s="21"/>
      <c r="L53" s="21"/>
      <c r="M53" s="21"/>
      <c r="N53" s="21"/>
      <c r="O53" s="20"/>
    </row>
    <row r="54" spans="1:15" ht="159" customHeight="1" x14ac:dyDescent="0.35">
      <c r="A54" s="60"/>
      <c r="B54" s="18" t="s">
        <v>214</v>
      </c>
      <c r="C54" s="18" t="s">
        <v>59</v>
      </c>
      <c r="D54" s="24" t="s">
        <v>18</v>
      </c>
      <c r="E54" s="19">
        <v>45017</v>
      </c>
      <c r="F54" s="18" t="s">
        <v>6</v>
      </c>
      <c r="G54" s="27">
        <v>44572</v>
      </c>
      <c r="H54" s="20" t="s">
        <v>432</v>
      </c>
      <c r="I54" s="21" t="s">
        <v>361</v>
      </c>
      <c r="J54" s="21"/>
      <c r="K54" s="21"/>
      <c r="L54" s="21"/>
      <c r="M54" s="21">
        <v>138</v>
      </c>
      <c r="N54" s="21"/>
      <c r="O54" s="20"/>
    </row>
    <row r="55" spans="1:15" ht="156.65" customHeight="1" x14ac:dyDescent="0.35">
      <c r="A55" s="60"/>
      <c r="B55" s="18" t="s">
        <v>214</v>
      </c>
      <c r="C55" s="18" t="s">
        <v>60</v>
      </c>
      <c r="D55" s="24" t="s">
        <v>36</v>
      </c>
      <c r="E55" s="19">
        <v>45017</v>
      </c>
      <c r="F55" s="18" t="s">
        <v>6</v>
      </c>
      <c r="G55" s="27">
        <v>44782</v>
      </c>
      <c r="H55" s="20" t="s">
        <v>430</v>
      </c>
      <c r="I55" s="21" t="s">
        <v>362</v>
      </c>
      <c r="J55" s="21"/>
      <c r="K55" s="21"/>
      <c r="L55" s="21"/>
      <c r="M55" s="21">
        <v>155</v>
      </c>
      <c r="N55" s="21"/>
      <c r="O55" s="20"/>
    </row>
    <row r="56" spans="1:15" ht="200.15" customHeight="1" x14ac:dyDescent="0.35">
      <c r="A56" s="18"/>
      <c r="B56" s="18" t="s">
        <v>214</v>
      </c>
      <c r="C56" s="18" t="s">
        <v>61</v>
      </c>
      <c r="D56" s="24" t="s">
        <v>20</v>
      </c>
      <c r="E56" s="19">
        <v>45017</v>
      </c>
      <c r="F56" s="18" t="s">
        <v>6</v>
      </c>
      <c r="G56" s="27">
        <v>44866</v>
      </c>
      <c r="H56" s="20" t="s">
        <v>431</v>
      </c>
      <c r="I56" s="21" t="s">
        <v>363</v>
      </c>
      <c r="J56" s="21"/>
      <c r="K56" s="21"/>
      <c r="L56" s="21"/>
      <c r="M56" s="21">
        <v>205</v>
      </c>
      <c r="N56" s="21"/>
      <c r="O56" s="20"/>
    </row>
    <row r="57" spans="1:15" ht="133" x14ac:dyDescent="0.35">
      <c r="A57" s="18"/>
      <c r="B57" s="18" t="s">
        <v>214</v>
      </c>
      <c r="C57" s="18" t="s">
        <v>62</v>
      </c>
      <c r="D57" s="24" t="s">
        <v>63</v>
      </c>
      <c r="E57" s="19">
        <v>45017</v>
      </c>
      <c r="F57" s="18" t="s">
        <v>6</v>
      </c>
      <c r="G57" s="27">
        <v>44819</v>
      </c>
      <c r="H57" s="20" t="s">
        <v>432</v>
      </c>
      <c r="I57" s="21" t="s">
        <v>364</v>
      </c>
      <c r="J57" s="21"/>
      <c r="K57" s="21"/>
      <c r="L57" s="21"/>
      <c r="M57" s="21">
        <v>134</v>
      </c>
      <c r="N57" s="21"/>
      <c r="O57" s="20"/>
    </row>
    <row r="58" spans="1:15" ht="226" x14ac:dyDescent="0.35">
      <c r="A58" s="18"/>
      <c r="B58" s="18" t="s">
        <v>155</v>
      </c>
      <c r="C58" s="14" t="s">
        <v>244</v>
      </c>
      <c r="D58" s="24" t="s">
        <v>124</v>
      </c>
      <c r="E58" s="18" t="s">
        <v>28</v>
      </c>
      <c r="F58" s="18" t="s">
        <v>33</v>
      </c>
      <c r="G58" s="26"/>
      <c r="H58" s="20" t="s">
        <v>433</v>
      </c>
      <c r="I58" s="21" t="s">
        <v>365</v>
      </c>
      <c r="J58" s="21"/>
      <c r="K58" s="21"/>
      <c r="L58" s="21"/>
      <c r="M58" s="21"/>
      <c r="N58" s="21"/>
      <c r="O58" s="20"/>
    </row>
    <row r="59" spans="1:15" ht="319" x14ac:dyDescent="0.35">
      <c r="A59" s="18"/>
      <c r="B59" s="18" t="s">
        <v>155</v>
      </c>
      <c r="C59" s="14" t="s">
        <v>248</v>
      </c>
      <c r="D59" s="24" t="s">
        <v>65</v>
      </c>
      <c r="E59" s="19">
        <v>43709</v>
      </c>
      <c r="F59" s="18" t="s">
        <v>231</v>
      </c>
      <c r="G59" s="26">
        <v>43861</v>
      </c>
      <c r="H59" s="20" t="s">
        <v>434</v>
      </c>
      <c r="I59" s="21" t="s">
        <v>366</v>
      </c>
      <c r="J59" s="21">
        <v>1400</v>
      </c>
      <c r="K59" s="21"/>
      <c r="L59" s="21"/>
      <c r="M59" s="21"/>
      <c r="N59" s="21"/>
      <c r="O59" s="20" t="s">
        <v>66</v>
      </c>
    </row>
    <row r="60" spans="1:15" ht="164.15" customHeight="1" x14ac:dyDescent="0.35">
      <c r="A60" s="18"/>
      <c r="B60" s="18" t="s">
        <v>155</v>
      </c>
      <c r="C60" s="14" t="s">
        <v>246</v>
      </c>
      <c r="D60" s="24" t="s">
        <v>68</v>
      </c>
      <c r="E60" s="18" t="s">
        <v>28</v>
      </c>
      <c r="F60" s="18" t="s">
        <v>33</v>
      </c>
      <c r="G60" s="19"/>
      <c r="H60" s="20" t="s">
        <v>435</v>
      </c>
      <c r="I60" s="21" t="s">
        <v>327</v>
      </c>
      <c r="J60" s="21"/>
      <c r="K60" s="21"/>
      <c r="L60" s="21"/>
      <c r="M60" s="21"/>
      <c r="N60" s="21"/>
      <c r="O60" s="20"/>
    </row>
    <row r="61" spans="1:15" ht="297.64999999999998" customHeight="1" x14ac:dyDescent="0.35">
      <c r="A61" s="18"/>
      <c r="B61" s="18" t="s">
        <v>155</v>
      </c>
      <c r="C61" s="14" t="s">
        <v>245</v>
      </c>
      <c r="D61" s="24" t="s">
        <v>53</v>
      </c>
      <c r="E61" s="19">
        <v>43922</v>
      </c>
      <c r="F61" s="18" t="s">
        <v>231</v>
      </c>
      <c r="G61" s="27">
        <v>43952</v>
      </c>
      <c r="H61" s="20" t="s">
        <v>436</v>
      </c>
      <c r="I61" s="21" t="s">
        <v>328</v>
      </c>
      <c r="J61" s="21">
        <v>204</v>
      </c>
      <c r="K61" s="21"/>
      <c r="L61" s="21"/>
      <c r="M61" s="21"/>
      <c r="N61" s="21"/>
      <c r="O61" s="20" t="s">
        <v>67</v>
      </c>
    </row>
    <row r="62" spans="1:15" ht="167" x14ac:dyDescent="0.35">
      <c r="A62" s="18"/>
      <c r="B62" s="18" t="s">
        <v>155</v>
      </c>
      <c r="C62" s="18" t="s">
        <v>249</v>
      </c>
      <c r="D62" s="24" t="s">
        <v>156</v>
      </c>
      <c r="E62" s="18" t="s">
        <v>28</v>
      </c>
      <c r="F62" s="18" t="s">
        <v>33</v>
      </c>
      <c r="G62" s="19"/>
      <c r="H62" s="20" t="s">
        <v>435</v>
      </c>
      <c r="I62" s="21" t="s">
        <v>367</v>
      </c>
      <c r="J62" s="21"/>
      <c r="K62" s="21"/>
      <c r="L62" s="21"/>
      <c r="M62" s="21"/>
      <c r="N62" s="21"/>
      <c r="O62" s="20"/>
    </row>
    <row r="63" spans="1:15" ht="321" customHeight="1" x14ac:dyDescent="0.35">
      <c r="A63" s="18"/>
      <c r="B63" s="18" t="s">
        <v>155</v>
      </c>
      <c r="C63" s="18" t="s">
        <v>250</v>
      </c>
      <c r="D63" s="24" t="s">
        <v>156</v>
      </c>
      <c r="E63" s="19">
        <v>43922</v>
      </c>
      <c r="F63" s="18" t="s">
        <v>231</v>
      </c>
      <c r="G63" s="26">
        <v>43931</v>
      </c>
      <c r="H63" s="20" t="s">
        <v>437</v>
      </c>
      <c r="I63" s="21" t="s">
        <v>368</v>
      </c>
      <c r="J63" s="21">
        <v>74</v>
      </c>
      <c r="K63" s="21"/>
      <c r="L63" s="21"/>
      <c r="M63" s="21"/>
      <c r="N63" s="21"/>
      <c r="O63" s="20" t="s">
        <v>225</v>
      </c>
    </row>
    <row r="64" spans="1:15" ht="269.5" x14ac:dyDescent="0.35">
      <c r="A64" s="18"/>
      <c r="B64" s="18" t="s">
        <v>215</v>
      </c>
      <c r="C64" s="18" t="s">
        <v>157</v>
      </c>
      <c r="D64" s="24" t="s">
        <v>64</v>
      </c>
      <c r="E64" s="19">
        <v>43770</v>
      </c>
      <c r="F64" s="18" t="s">
        <v>231</v>
      </c>
      <c r="G64" s="27">
        <v>43895</v>
      </c>
      <c r="H64" s="20" t="s">
        <v>438</v>
      </c>
      <c r="I64" s="21" t="s">
        <v>369</v>
      </c>
      <c r="J64" s="21">
        <v>100</v>
      </c>
      <c r="K64" s="21"/>
      <c r="L64" s="21"/>
      <c r="M64" s="21"/>
      <c r="N64" s="21"/>
      <c r="O64" s="20" t="s">
        <v>370</v>
      </c>
    </row>
    <row r="65" spans="1:15" ht="409.5" x14ac:dyDescent="0.35">
      <c r="A65" s="18"/>
      <c r="B65" s="18" t="s">
        <v>215</v>
      </c>
      <c r="C65" s="18" t="s">
        <v>158</v>
      </c>
      <c r="D65" s="24" t="s">
        <v>69</v>
      </c>
      <c r="E65" s="18" t="s">
        <v>70</v>
      </c>
      <c r="F65" s="18" t="s">
        <v>231</v>
      </c>
      <c r="G65" s="26">
        <v>43993</v>
      </c>
      <c r="H65" s="44" t="s">
        <v>456</v>
      </c>
      <c r="I65" s="65" t="s">
        <v>331</v>
      </c>
      <c r="J65" s="21">
        <v>52</v>
      </c>
      <c r="K65" s="21"/>
      <c r="L65" s="21"/>
      <c r="M65" s="21"/>
      <c r="N65" s="21"/>
      <c r="O65" s="20" t="s">
        <v>239</v>
      </c>
    </row>
    <row r="66" spans="1:15" ht="46.5" x14ac:dyDescent="0.35">
      <c r="A66" s="60" t="s">
        <v>382</v>
      </c>
      <c r="B66" s="60" t="s">
        <v>197</v>
      </c>
      <c r="C66" s="60" t="s">
        <v>515</v>
      </c>
      <c r="D66" s="77" t="s">
        <v>507</v>
      </c>
      <c r="E66" s="64">
        <v>45383</v>
      </c>
      <c r="F66" s="60" t="s">
        <v>382</v>
      </c>
      <c r="G66" s="89">
        <v>44895</v>
      </c>
      <c r="H66" s="90" t="s">
        <v>508</v>
      </c>
      <c r="I66" s="80">
        <v>6.6</v>
      </c>
      <c r="J66" s="80"/>
      <c r="K66" s="80"/>
      <c r="L66" s="80"/>
      <c r="M66" s="80"/>
      <c r="N66" s="80">
        <v>6.6</v>
      </c>
      <c r="O66" s="88"/>
    </row>
    <row r="67" spans="1:15" ht="99" x14ac:dyDescent="0.35">
      <c r="A67" s="60"/>
      <c r="B67" s="18" t="s">
        <v>155</v>
      </c>
      <c r="C67" s="18" t="s">
        <v>272</v>
      </c>
      <c r="D67" s="24" t="s">
        <v>277</v>
      </c>
      <c r="E67" s="19">
        <v>44521</v>
      </c>
      <c r="F67" s="18" t="s">
        <v>231</v>
      </c>
      <c r="G67" s="26">
        <v>44494</v>
      </c>
      <c r="H67" s="20" t="s">
        <v>439</v>
      </c>
      <c r="I67" s="21">
        <v>3.4</v>
      </c>
      <c r="J67" s="21"/>
      <c r="K67" s="21">
        <v>3.4</v>
      </c>
      <c r="L67" s="21"/>
      <c r="M67" s="21"/>
      <c r="N67" s="21"/>
      <c r="O67" s="21"/>
    </row>
    <row r="68" spans="1:15" ht="220" customHeight="1" x14ac:dyDescent="0.35">
      <c r="A68" s="14"/>
      <c r="B68" s="18" t="s">
        <v>192</v>
      </c>
      <c r="C68" s="18" t="s">
        <v>71</v>
      </c>
      <c r="D68" s="24" t="s">
        <v>159</v>
      </c>
      <c r="E68" s="19">
        <v>44166</v>
      </c>
      <c r="F68" s="18" t="s">
        <v>9</v>
      </c>
      <c r="G68" s="29">
        <v>44127</v>
      </c>
      <c r="H68" s="20" t="s">
        <v>440</v>
      </c>
      <c r="I68" s="21" t="s">
        <v>29</v>
      </c>
      <c r="J68" s="21"/>
      <c r="K68" s="21"/>
      <c r="L68" s="21"/>
      <c r="M68" s="21"/>
      <c r="N68" s="21"/>
      <c r="O68" s="20"/>
    </row>
    <row r="69" spans="1:15" ht="192" x14ac:dyDescent="0.35">
      <c r="A69" s="18"/>
      <c r="B69" s="18" t="s">
        <v>193</v>
      </c>
      <c r="C69" s="18" t="s">
        <v>72</v>
      </c>
      <c r="D69" s="24" t="s">
        <v>73</v>
      </c>
      <c r="E69" s="19">
        <v>43922</v>
      </c>
      <c r="F69" s="18" t="s">
        <v>231</v>
      </c>
      <c r="G69" s="27">
        <v>43922</v>
      </c>
      <c r="H69" s="20" t="s">
        <v>441</v>
      </c>
      <c r="I69" s="21" t="s">
        <v>260</v>
      </c>
      <c r="J69" s="21"/>
      <c r="K69" s="21"/>
      <c r="L69" s="21"/>
      <c r="M69" s="21"/>
      <c r="N69" s="21"/>
      <c r="O69" s="20"/>
    </row>
    <row r="70" spans="1:15" ht="83.15" customHeight="1" x14ac:dyDescent="0.35">
      <c r="A70" s="18"/>
      <c r="B70" s="18" t="s">
        <v>297</v>
      </c>
      <c r="C70" s="18" t="s">
        <v>295</v>
      </c>
      <c r="D70" s="24" t="s">
        <v>297</v>
      </c>
      <c r="E70" s="19">
        <v>44409</v>
      </c>
      <c r="F70" s="18" t="s">
        <v>231</v>
      </c>
      <c r="G70" s="27">
        <v>44505</v>
      </c>
      <c r="H70" s="20" t="s">
        <v>336</v>
      </c>
      <c r="I70" s="45">
        <v>2</v>
      </c>
      <c r="J70" s="21"/>
      <c r="K70" s="45">
        <v>2</v>
      </c>
      <c r="L70" s="21"/>
      <c r="M70" s="21"/>
      <c r="N70" s="21"/>
      <c r="O70" s="20"/>
    </row>
    <row r="71" spans="1:15" ht="217" x14ac:dyDescent="0.35">
      <c r="A71" s="60"/>
      <c r="B71" s="18" t="s">
        <v>240</v>
      </c>
      <c r="C71" s="18" t="s">
        <v>241</v>
      </c>
      <c r="D71" s="24" t="s">
        <v>301</v>
      </c>
      <c r="E71" s="18">
        <v>2021</v>
      </c>
      <c r="F71" s="18" t="s">
        <v>231</v>
      </c>
      <c r="G71" s="26">
        <v>44377</v>
      </c>
      <c r="H71" s="20" t="s">
        <v>486</v>
      </c>
      <c r="I71" s="21" t="s">
        <v>485</v>
      </c>
      <c r="J71" s="21"/>
      <c r="K71" s="21"/>
      <c r="L71" s="21"/>
      <c r="M71" s="21"/>
      <c r="N71" s="21"/>
      <c r="O71" s="21"/>
    </row>
    <row r="72" spans="1:15" ht="133" x14ac:dyDescent="0.35">
      <c r="A72" s="60"/>
      <c r="B72" s="18" t="s">
        <v>240</v>
      </c>
      <c r="C72" s="18" t="s">
        <v>298</v>
      </c>
      <c r="D72" s="24" t="s">
        <v>299</v>
      </c>
      <c r="E72" s="19">
        <v>44470</v>
      </c>
      <c r="F72" s="18" t="s">
        <v>231</v>
      </c>
      <c r="G72" s="26">
        <v>44617</v>
      </c>
      <c r="H72" s="20" t="s">
        <v>483</v>
      </c>
      <c r="I72" s="21" t="s">
        <v>484</v>
      </c>
      <c r="J72" s="21"/>
      <c r="K72" s="21"/>
      <c r="L72" s="21">
        <v>64</v>
      </c>
      <c r="M72" s="21"/>
      <c r="N72" s="21"/>
      <c r="O72" s="20"/>
    </row>
    <row r="73" spans="1:15" ht="74.150000000000006" customHeight="1" x14ac:dyDescent="0.35">
      <c r="A73" s="18"/>
      <c r="B73" s="18" t="s">
        <v>194</v>
      </c>
      <c r="C73" s="18" t="s">
        <v>76</v>
      </c>
      <c r="D73" s="24" t="s">
        <v>18</v>
      </c>
      <c r="E73" s="19" t="s">
        <v>28</v>
      </c>
      <c r="F73" s="18" t="s">
        <v>33</v>
      </c>
      <c r="G73" s="26"/>
      <c r="H73" s="20" t="s">
        <v>313</v>
      </c>
      <c r="I73" s="21" t="s">
        <v>347</v>
      </c>
      <c r="J73" s="21"/>
      <c r="K73" s="21"/>
      <c r="L73" s="21"/>
      <c r="M73" s="21"/>
      <c r="N73" s="21"/>
      <c r="O73" s="20"/>
    </row>
    <row r="74" spans="1:15" ht="97" customHeight="1" x14ac:dyDescent="0.35">
      <c r="A74" s="18"/>
      <c r="B74" s="18" t="s">
        <v>194</v>
      </c>
      <c r="C74" s="18" t="s">
        <v>77</v>
      </c>
      <c r="D74" s="24" t="s">
        <v>18</v>
      </c>
      <c r="E74" s="19" t="s">
        <v>28</v>
      </c>
      <c r="F74" s="18" t="s">
        <v>33</v>
      </c>
      <c r="G74" s="26"/>
      <c r="H74" s="20" t="s">
        <v>281</v>
      </c>
      <c r="I74" s="21" t="s">
        <v>371</v>
      </c>
      <c r="J74" s="21"/>
      <c r="K74" s="21"/>
      <c r="L74" s="21"/>
      <c r="M74" s="21"/>
      <c r="N74" s="21"/>
      <c r="O74" s="20"/>
    </row>
    <row r="75" spans="1:15" ht="207" customHeight="1" x14ac:dyDescent="0.35">
      <c r="A75" s="60"/>
      <c r="B75" s="18" t="s">
        <v>183</v>
      </c>
      <c r="C75" s="18" t="s">
        <v>79</v>
      </c>
      <c r="D75" s="24" t="s">
        <v>80</v>
      </c>
      <c r="E75" s="19">
        <v>44501</v>
      </c>
      <c r="F75" s="18" t="s">
        <v>231</v>
      </c>
      <c r="G75" s="26">
        <v>44376</v>
      </c>
      <c r="H75" s="20" t="s">
        <v>442</v>
      </c>
      <c r="I75" s="21" t="s">
        <v>372</v>
      </c>
      <c r="J75" s="21"/>
      <c r="K75" s="21">
        <v>66</v>
      </c>
      <c r="L75" s="21"/>
      <c r="M75" s="21"/>
      <c r="N75" s="21"/>
      <c r="O75" s="20"/>
    </row>
    <row r="76" spans="1:15" ht="46.5" x14ac:dyDescent="0.35">
      <c r="A76" s="66"/>
      <c r="B76" s="18" t="s">
        <v>197</v>
      </c>
      <c r="C76" s="18" t="s">
        <v>278</v>
      </c>
      <c r="D76" s="24" t="s">
        <v>198</v>
      </c>
      <c r="E76" s="46">
        <v>44390</v>
      </c>
      <c r="F76" s="18" t="s">
        <v>231</v>
      </c>
      <c r="G76" s="26">
        <v>44281</v>
      </c>
      <c r="H76" s="20" t="s">
        <v>81</v>
      </c>
      <c r="I76" s="21" t="s">
        <v>82</v>
      </c>
      <c r="J76" s="21"/>
      <c r="K76" s="21"/>
      <c r="L76" s="21"/>
      <c r="M76" s="21"/>
      <c r="N76" s="21"/>
      <c r="O76" s="20"/>
    </row>
    <row r="77" spans="1:15" ht="99" x14ac:dyDescent="0.35">
      <c r="A77" s="14"/>
      <c r="B77" s="18" t="s">
        <v>197</v>
      </c>
      <c r="C77" s="18" t="s">
        <v>83</v>
      </c>
      <c r="D77" s="24" t="s">
        <v>160</v>
      </c>
      <c r="E77" s="19">
        <v>43891</v>
      </c>
      <c r="F77" s="18" t="s">
        <v>231</v>
      </c>
      <c r="G77" s="26">
        <v>43950</v>
      </c>
      <c r="H77" s="20" t="s">
        <v>443</v>
      </c>
      <c r="I77" s="21">
        <v>2.9</v>
      </c>
      <c r="J77" s="21">
        <v>2.9</v>
      </c>
      <c r="K77" s="21"/>
      <c r="L77" s="21"/>
      <c r="M77" s="21"/>
      <c r="N77" s="21"/>
      <c r="O77" s="21"/>
    </row>
    <row r="78" spans="1:15" ht="111" customHeight="1" x14ac:dyDescent="0.35">
      <c r="A78" s="60" t="s">
        <v>6</v>
      </c>
      <c r="B78" s="18" t="s">
        <v>197</v>
      </c>
      <c r="C78" s="18" t="s">
        <v>320</v>
      </c>
      <c r="D78" s="24" t="s">
        <v>56</v>
      </c>
      <c r="E78" s="19">
        <v>44805</v>
      </c>
      <c r="F78" s="91" t="s">
        <v>6</v>
      </c>
      <c r="G78" s="92">
        <v>44851</v>
      </c>
      <c r="H78" s="20" t="s">
        <v>444</v>
      </c>
      <c r="I78" s="21">
        <v>4.5</v>
      </c>
      <c r="J78" s="21"/>
      <c r="K78" s="21"/>
      <c r="L78" s="21">
        <v>4.5</v>
      </c>
      <c r="M78" s="21"/>
      <c r="N78" s="21"/>
      <c r="O78" s="20"/>
    </row>
    <row r="79" spans="1:15" ht="151.5" x14ac:dyDescent="0.35">
      <c r="A79" s="18"/>
      <c r="B79" s="18" t="s">
        <v>199</v>
      </c>
      <c r="C79" s="18" t="s">
        <v>84</v>
      </c>
      <c r="D79" s="24" t="s">
        <v>85</v>
      </c>
      <c r="E79" s="47">
        <v>2021</v>
      </c>
      <c r="F79" s="18" t="s">
        <v>231</v>
      </c>
      <c r="G79" s="27">
        <v>44382</v>
      </c>
      <c r="H79" s="20" t="s">
        <v>445</v>
      </c>
      <c r="I79" s="21" t="s">
        <v>261</v>
      </c>
      <c r="J79" s="21"/>
      <c r="K79" s="21"/>
      <c r="L79" s="21"/>
      <c r="M79" s="21"/>
      <c r="N79" s="21"/>
      <c r="O79" s="20"/>
    </row>
    <row r="80" spans="1:15" ht="112" customHeight="1" x14ac:dyDescent="0.35">
      <c r="A80" s="75"/>
      <c r="B80" s="14" t="s">
        <v>234</v>
      </c>
      <c r="C80" s="14" t="s">
        <v>279</v>
      </c>
      <c r="D80" s="28" t="s">
        <v>226</v>
      </c>
      <c r="E80" s="47">
        <v>2023</v>
      </c>
      <c r="F80" s="14" t="s">
        <v>86</v>
      </c>
      <c r="G80" s="29">
        <v>44256</v>
      </c>
      <c r="H80" s="15" t="s">
        <v>446</v>
      </c>
      <c r="I80" s="17">
        <v>13.2</v>
      </c>
      <c r="J80" s="17"/>
      <c r="K80" s="17"/>
      <c r="L80" s="17"/>
      <c r="M80" s="17"/>
      <c r="N80" s="17"/>
      <c r="O80" s="15"/>
    </row>
    <row r="81" spans="1:15" ht="83.5" x14ac:dyDescent="0.35">
      <c r="A81" s="14"/>
      <c r="B81" s="18" t="s">
        <v>98</v>
      </c>
      <c r="C81" s="18" t="s">
        <v>87</v>
      </c>
      <c r="D81" s="24" t="s">
        <v>274</v>
      </c>
      <c r="E81" s="19">
        <v>43922</v>
      </c>
      <c r="F81" s="18" t="s">
        <v>231</v>
      </c>
      <c r="G81" s="26">
        <v>43909</v>
      </c>
      <c r="H81" s="20" t="s">
        <v>447</v>
      </c>
      <c r="I81" s="21">
        <v>4</v>
      </c>
      <c r="J81" s="21">
        <v>4</v>
      </c>
      <c r="K81" s="21"/>
      <c r="L81" s="21"/>
      <c r="M81" s="21"/>
      <c r="N81" s="21"/>
      <c r="O81" s="21"/>
    </row>
    <row r="82" spans="1:15" ht="145.5" x14ac:dyDescent="0.35">
      <c r="A82" s="18"/>
      <c r="B82" s="18" t="s">
        <v>203</v>
      </c>
      <c r="C82" s="18" t="s">
        <v>127</v>
      </c>
      <c r="D82" s="24" t="s">
        <v>88</v>
      </c>
      <c r="E82" s="18">
        <v>2022</v>
      </c>
      <c r="F82" s="18" t="s">
        <v>86</v>
      </c>
      <c r="G82" s="26"/>
      <c r="H82" s="20" t="s">
        <v>448</v>
      </c>
      <c r="I82" s="45">
        <v>11</v>
      </c>
      <c r="J82" s="21"/>
      <c r="K82" s="45"/>
      <c r="L82" s="21"/>
      <c r="M82" s="21"/>
      <c r="N82" s="21"/>
      <c r="O82" s="21"/>
    </row>
    <row r="83" spans="1:15" ht="125.5" customHeight="1" x14ac:dyDescent="0.35">
      <c r="A83" s="60"/>
      <c r="B83" s="18" t="s">
        <v>155</v>
      </c>
      <c r="C83" s="18" t="s">
        <v>329</v>
      </c>
      <c r="D83" s="24" t="s">
        <v>302</v>
      </c>
      <c r="E83" s="19" t="s">
        <v>303</v>
      </c>
      <c r="F83" s="62" t="s">
        <v>330</v>
      </c>
      <c r="G83" s="26">
        <v>44518</v>
      </c>
      <c r="H83" s="20" t="s">
        <v>449</v>
      </c>
      <c r="I83" s="21" t="s">
        <v>396</v>
      </c>
      <c r="J83" s="21"/>
      <c r="K83" s="21">
        <v>38</v>
      </c>
      <c r="L83" s="21"/>
      <c r="M83" s="21"/>
      <c r="N83" s="21"/>
      <c r="O83" s="20"/>
    </row>
    <row r="84" spans="1:15" ht="165.65" customHeight="1" x14ac:dyDescent="0.35">
      <c r="A84" s="18"/>
      <c r="B84" s="18" t="s">
        <v>194</v>
      </c>
      <c r="C84" s="18" t="s">
        <v>90</v>
      </c>
      <c r="D84" s="24" t="s">
        <v>18</v>
      </c>
      <c r="E84" s="18" t="s">
        <v>28</v>
      </c>
      <c r="F84" s="18" t="s">
        <v>33</v>
      </c>
      <c r="G84" s="26"/>
      <c r="H84" s="20" t="s">
        <v>282</v>
      </c>
      <c r="I84" s="21" t="s">
        <v>373</v>
      </c>
      <c r="J84" s="21"/>
      <c r="K84" s="21"/>
      <c r="L84" s="21"/>
      <c r="M84" s="21"/>
      <c r="N84" s="21"/>
      <c r="O84" s="21"/>
    </row>
    <row r="85" spans="1:15" ht="150" customHeight="1" x14ac:dyDescent="0.35">
      <c r="A85" s="60"/>
      <c r="B85" s="18" t="s">
        <v>204</v>
      </c>
      <c r="C85" s="18" t="s">
        <v>166</v>
      </c>
      <c r="D85" s="24" t="s">
        <v>251</v>
      </c>
      <c r="E85" s="19">
        <v>44866</v>
      </c>
      <c r="F85" s="62" t="s">
        <v>231</v>
      </c>
      <c r="G85" s="85">
        <v>44722</v>
      </c>
      <c r="H85" s="20" t="s">
        <v>450</v>
      </c>
      <c r="I85" s="21">
        <v>8</v>
      </c>
      <c r="J85" s="21"/>
      <c r="K85" s="21"/>
      <c r="L85" s="21">
        <v>8</v>
      </c>
      <c r="M85" s="21"/>
      <c r="N85" s="21"/>
      <c r="O85" s="21"/>
    </row>
    <row r="86" spans="1:15" ht="170.15" customHeight="1" x14ac:dyDescent="0.35">
      <c r="A86" s="18"/>
      <c r="B86" s="18" t="s">
        <v>204</v>
      </c>
      <c r="C86" s="18" t="s">
        <v>164</v>
      </c>
      <c r="D86" s="24" t="s">
        <v>25</v>
      </c>
      <c r="E86" s="19">
        <v>44866</v>
      </c>
      <c r="F86" s="18" t="s">
        <v>316</v>
      </c>
      <c r="G86" s="27">
        <v>44865</v>
      </c>
      <c r="H86" s="20" t="s">
        <v>450</v>
      </c>
      <c r="I86" s="21" t="s">
        <v>374</v>
      </c>
      <c r="J86" s="21"/>
      <c r="K86" s="21"/>
      <c r="L86" s="21">
        <v>128</v>
      </c>
      <c r="M86" s="21"/>
      <c r="N86" s="21"/>
      <c r="O86" s="21"/>
    </row>
    <row r="87" spans="1:15" ht="172.5" customHeight="1" x14ac:dyDescent="0.35">
      <c r="A87" s="18"/>
      <c r="B87" s="18" t="s">
        <v>204</v>
      </c>
      <c r="C87" s="18" t="s">
        <v>165</v>
      </c>
      <c r="D87" s="24" t="s">
        <v>91</v>
      </c>
      <c r="E87" s="19">
        <v>44866</v>
      </c>
      <c r="F87" s="18" t="s">
        <v>86</v>
      </c>
      <c r="G87" s="27">
        <v>44316</v>
      </c>
      <c r="H87" s="15" t="s">
        <v>451</v>
      </c>
      <c r="I87" s="21" t="s">
        <v>375</v>
      </c>
      <c r="J87" s="21"/>
      <c r="K87" s="21"/>
      <c r="L87" s="21">
        <v>57</v>
      </c>
      <c r="M87" s="21"/>
      <c r="N87" s="21"/>
      <c r="O87" s="21"/>
    </row>
    <row r="88" spans="1:15" ht="180" customHeight="1" x14ac:dyDescent="0.35">
      <c r="A88" s="60" t="s">
        <v>86</v>
      </c>
      <c r="B88" s="18" t="s">
        <v>205</v>
      </c>
      <c r="C88" s="18" t="s">
        <v>167</v>
      </c>
      <c r="D88" s="43" t="s">
        <v>270</v>
      </c>
      <c r="E88" s="19">
        <v>45231</v>
      </c>
      <c r="F88" s="60" t="s">
        <v>86</v>
      </c>
      <c r="G88" s="96">
        <v>44896</v>
      </c>
      <c r="H88" s="20" t="s">
        <v>512</v>
      </c>
      <c r="I88" s="21" t="s">
        <v>342</v>
      </c>
      <c r="J88" s="21"/>
      <c r="K88" s="21"/>
      <c r="L88" s="21"/>
      <c r="M88" s="21">
        <v>75</v>
      </c>
      <c r="N88" s="21"/>
      <c r="O88" s="21"/>
    </row>
    <row r="89" spans="1:15" ht="198" x14ac:dyDescent="0.35">
      <c r="A89" s="60" t="s">
        <v>86</v>
      </c>
      <c r="B89" s="18" t="s">
        <v>205</v>
      </c>
      <c r="C89" s="18" t="s">
        <v>163</v>
      </c>
      <c r="D89" s="24" t="s">
        <v>92</v>
      </c>
      <c r="E89" s="19">
        <v>45231</v>
      </c>
      <c r="F89" s="60" t="s">
        <v>86</v>
      </c>
      <c r="G89" s="96">
        <v>44896</v>
      </c>
      <c r="H89" s="20" t="s">
        <v>513</v>
      </c>
      <c r="I89" s="21" t="s">
        <v>343</v>
      </c>
      <c r="J89" s="21"/>
      <c r="K89" s="21"/>
      <c r="L89" s="21"/>
      <c r="M89" s="21">
        <v>72</v>
      </c>
      <c r="N89" s="21"/>
      <c r="O89" s="21"/>
    </row>
    <row r="90" spans="1:15" ht="179.5" x14ac:dyDescent="0.35">
      <c r="A90" s="60" t="s">
        <v>86</v>
      </c>
      <c r="B90" s="18" t="s">
        <v>205</v>
      </c>
      <c r="C90" s="18" t="s">
        <v>162</v>
      </c>
      <c r="D90" s="24" t="s">
        <v>36</v>
      </c>
      <c r="E90" s="19">
        <v>45231</v>
      </c>
      <c r="F90" s="60" t="s">
        <v>86</v>
      </c>
      <c r="G90" s="96">
        <v>44896</v>
      </c>
      <c r="H90" s="20" t="s">
        <v>514</v>
      </c>
      <c r="I90" s="21" t="s">
        <v>344</v>
      </c>
      <c r="J90" s="21"/>
      <c r="K90" s="21"/>
      <c r="L90" s="21"/>
      <c r="M90" s="21">
        <v>209</v>
      </c>
      <c r="N90" s="21"/>
      <c r="O90" s="21"/>
    </row>
    <row r="91" spans="1:15" ht="226" x14ac:dyDescent="0.35">
      <c r="A91" s="18"/>
      <c r="B91" s="18" t="s">
        <v>212</v>
      </c>
      <c r="C91" s="18" t="s">
        <v>161</v>
      </c>
      <c r="D91" s="24" t="s">
        <v>18</v>
      </c>
      <c r="E91" s="19">
        <v>43983</v>
      </c>
      <c r="F91" s="18" t="s">
        <v>231</v>
      </c>
      <c r="G91" s="27">
        <v>44004</v>
      </c>
      <c r="H91" s="20" t="s">
        <v>452</v>
      </c>
      <c r="I91" s="21" t="s">
        <v>376</v>
      </c>
      <c r="J91" s="21">
        <v>167</v>
      </c>
      <c r="K91" s="21"/>
      <c r="L91" s="21"/>
      <c r="M91" s="21"/>
      <c r="N91" s="21"/>
      <c r="O91" s="20" t="s">
        <v>252</v>
      </c>
    </row>
    <row r="92" spans="1:15" ht="207.5" x14ac:dyDescent="0.35">
      <c r="A92" s="18"/>
      <c r="B92" s="18" t="s">
        <v>212</v>
      </c>
      <c r="C92" s="18" t="s">
        <v>253</v>
      </c>
      <c r="D92" s="24" t="s">
        <v>18</v>
      </c>
      <c r="E92" s="19">
        <v>43983</v>
      </c>
      <c r="F92" s="18" t="s">
        <v>231</v>
      </c>
      <c r="G92" s="26">
        <v>43930</v>
      </c>
      <c r="H92" s="20" t="s">
        <v>453</v>
      </c>
      <c r="I92" s="21" t="s">
        <v>377</v>
      </c>
      <c r="J92" s="21">
        <v>101</v>
      </c>
      <c r="K92" s="21"/>
      <c r="L92" s="21"/>
      <c r="M92" s="21"/>
      <c r="N92" s="21"/>
      <c r="O92" s="21"/>
    </row>
    <row r="93" spans="1:15" ht="207.5" x14ac:dyDescent="0.35">
      <c r="A93" s="18"/>
      <c r="B93" s="18" t="s">
        <v>212</v>
      </c>
      <c r="C93" s="18" t="s">
        <v>126</v>
      </c>
      <c r="D93" s="24" t="s">
        <v>93</v>
      </c>
      <c r="E93" s="19">
        <v>43983</v>
      </c>
      <c r="F93" s="18" t="s">
        <v>231</v>
      </c>
      <c r="G93" s="26">
        <v>43911</v>
      </c>
      <c r="H93" s="20" t="s">
        <v>454</v>
      </c>
      <c r="I93" s="21" t="s">
        <v>378</v>
      </c>
      <c r="J93" s="21">
        <v>183</v>
      </c>
      <c r="K93" s="21"/>
      <c r="L93" s="21"/>
      <c r="M93" s="21"/>
      <c r="N93" s="21"/>
      <c r="O93" s="20"/>
    </row>
    <row r="94" spans="1:15" ht="18.5" x14ac:dyDescent="0.45">
      <c r="B94" s="13"/>
      <c r="C94" s="50"/>
      <c r="D94" s="50"/>
      <c r="G94" s="51"/>
      <c r="H94" s="52"/>
      <c r="I94" s="13"/>
    </row>
    <row r="95" spans="1:15" ht="18.5" x14ac:dyDescent="0.45">
      <c r="B95" s="13"/>
      <c r="C95" s="50"/>
      <c r="D95" s="50"/>
      <c r="G95" s="51"/>
      <c r="H95" s="13"/>
      <c r="I95" s="13"/>
    </row>
    <row r="96" spans="1:15" ht="18.5" x14ac:dyDescent="0.45">
      <c r="B96" s="13"/>
      <c r="C96" s="50"/>
      <c r="D96" s="50"/>
      <c r="G96" s="51"/>
      <c r="H96" s="52"/>
      <c r="I96" s="13"/>
    </row>
    <row r="97" spans="2:9" ht="18.5" x14ac:dyDescent="0.45">
      <c r="B97" s="13"/>
      <c r="C97" s="50"/>
      <c r="D97" s="50"/>
      <c r="G97" s="51"/>
      <c r="H97" s="13"/>
      <c r="I97" s="13"/>
    </row>
    <row r="98" spans="2:9" ht="18.5" x14ac:dyDescent="0.45">
      <c r="B98" s="13"/>
      <c r="C98" s="50"/>
      <c r="D98" s="50"/>
      <c r="E98" s="71"/>
      <c r="G98" s="51"/>
      <c r="H98" s="52"/>
      <c r="I98" s="13"/>
    </row>
    <row r="99" spans="2:9" ht="18.5" x14ac:dyDescent="0.45">
      <c r="B99" s="13"/>
      <c r="C99" s="50"/>
      <c r="D99" s="50"/>
      <c r="G99" s="51"/>
      <c r="H99" s="13"/>
      <c r="I99" s="13"/>
    </row>
    <row r="100" spans="2:9" ht="18.5" x14ac:dyDescent="0.45">
      <c r="B100" s="13"/>
      <c r="C100" s="50"/>
      <c r="D100" s="50"/>
      <c r="G100" s="51"/>
      <c r="H100" s="13"/>
      <c r="I100" s="13"/>
    </row>
    <row r="101" spans="2:9" ht="18.5" x14ac:dyDescent="0.45">
      <c r="B101" s="13"/>
      <c r="C101" s="50"/>
      <c r="D101" s="50"/>
      <c r="G101" s="51"/>
      <c r="H101" s="13"/>
      <c r="I101" s="13"/>
    </row>
    <row r="102" spans="2:9" ht="18.5" x14ac:dyDescent="0.45">
      <c r="B102" s="13"/>
      <c r="C102" s="50"/>
      <c r="D102" s="50"/>
      <c r="G102" s="51"/>
      <c r="H102" s="13"/>
      <c r="I102" s="13"/>
    </row>
    <row r="103" spans="2:9" ht="18.5" x14ac:dyDescent="0.45">
      <c r="B103" s="13"/>
      <c r="C103" s="50"/>
      <c r="D103" s="50"/>
      <c r="G103" s="51"/>
      <c r="H103" s="52"/>
      <c r="I103" s="13"/>
    </row>
    <row r="104" spans="2:9" ht="18.5" x14ac:dyDescent="0.45">
      <c r="B104" s="13"/>
      <c r="C104" s="50"/>
      <c r="D104" s="50"/>
      <c r="G104" s="51"/>
      <c r="H104" s="13"/>
      <c r="I104" s="13"/>
    </row>
    <row r="105" spans="2:9" ht="18.5" x14ac:dyDescent="0.45">
      <c r="B105" s="13"/>
      <c r="C105" s="50"/>
      <c r="D105" s="50"/>
      <c r="G105" s="51"/>
      <c r="H105" s="13"/>
      <c r="I105" s="13"/>
    </row>
    <row r="106" spans="2:9" ht="18.5" x14ac:dyDescent="0.45">
      <c r="B106" s="13"/>
      <c r="C106" s="50"/>
      <c r="D106" s="50"/>
      <c r="G106" s="51"/>
      <c r="H106" s="52"/>
      <c r="I106" s="13"/>
    </row>
    <row r="107" spans="2:9" ht="18.5" x14ac:dyDescent="0.45">
      <c r="B107" s="13"/>
      <c r="C107" s="50"/>
      <c r="D107" s="50"/>
      <c r="G107" s="51"/>
      <c r="H107" s="13"/>
      <c r="I107" s="13"/>
    </row>
    <row r="108" spans="2:9" ht="18.5" x14ac:dyDescent="0.45">
      <c r="B108" s="13"/>
      <c r="C108" s="50"/>
      <c r="D108" s="50"/>
      <c r="G108" s="51"/>
      <c r="H108" s="52"/>
      <c r="I108" s="13"/>
    </row>
    <row r="109" spans="2:9" ht="18.5" x14ac:dyDescent="0.45">
      <c r="B109" s="13"/>
      <c r="C109" s="50"/>
      <c r="D109" s="50"/>
      <c r="G109" s="51"/>
      <c r="H109" s="13"/>
      <c r="I109" s="13"/>
    </row>
    <row r="110" spans="2:9" ht="18.5" x14ac:dyDescent="0.45">
      <c r="B110" s="13"/>
      <c r="C110" s="50"/>
      <c r="D110" s="50"/>
      <c r="G110" s="51"/>
      <c r="H110" s="13"/>
      <c r="I110" s="13"/>
    </row>
    <row r="111" spans="2:9" ht="18.5" x14ac:dyDescent="0.45">
      <c r="B111" s="13"/>
      <c r="C111" s="50"/>
      <c r="D111" s="50"/>
      <c r="G111" s="51"/>
      <c r="H111" s="52"/>
      <c r="I111" s="13"/>
    </row>
    <row r="112" spans="2:9" ht="18.5" x14ac:dyDescent="0.45">
      <c r="B112" s="13"/>
      <c r="C112" s="50"/>
      <c r="D112" s="50"/>
      <c r="G112" s="51"/>
      <c r="H112" s="13"/>
      <c r="I112" s="13"/>
    </row>
    <row r="113" spans="2:9" ht="18.5" x14ac:dyDescent="0.45">
      <c r="B113" s="13"/>
      <c r="C113" s="50"/>
      <c r="D113" s="50"/>
      <c r="G113" s="51"/>
      <c r="H113" s="13"/>
      <c r="I113" s="13"/>
    </row>
    <row r="114" spans="2:9" ht="18.5" x14ac:dyDescent="0.45">
      <c r="B114" s="13"/>
      <c r="C114" s="50"/>
      <c r="D114" s="50"/>
      <c r="G114" s="51"/>
      <c r="H114" s="52"/>
      <c r="I114" s="13"/>
    </row>
    <row r="115" spans="2:9" ht="18.5" x14ac:dyDescent="0.45">
      <c r="B115" s="13"/>
      <c r="C115" s="50"/>
      <c r="D115" s="50"/>
      <c r="G115" s="51"/>
      <c r="H115" s="13"/>
      <c r="I115" s="13"/>
    </row>
    <row r="116" spans="2:9" ht="18.5" x14ac:dyDescent="0.45">
      <c r="B116" s="13"/>
      <c r="C116" s="50"/>
      <c r="D116" s="50"/>
      <c r="G116" s="51"/>
      <c r="H116" s="52"/>
      <c r="I116" s="13"/>
    </row>
    <row r="117" spans="2:9" ht="18.5" x14ac:dyDescent="0.45">
      <c r="B117" s="13"/>
      <c r="C117" s="50"/>
      <c r="D117" s="50"/>
      <c r="G117" s="51"/>
      <c r="H117" s="13"/>
      <c r="I117" s="13"/>
    </row>
    <row r="118" spans="2:9" ht="18.5" x14ac:dyDescent="0.45">
      <c r="B118" s="13"/>
      <c r="C118" s="50"/>
      <c r="D118" s="50"/>
      <c r="G118" s="51"/>
      <c r="H118" s="13"/>
      <c r="I118" s="13"/>
    </row>
    <row r="119" spans="2:9" ht="18.5" x14ac:dyDescent="0.45">
      <c r="B119" s="13"/>
      <c r="C119" s="50"/>
      <c r="D119" s="50"/>
      <c r="G119" s="51"/>
      <c r="H119" s="13"/>
      <c r="I119" s="13"/>
    </row>
    <row r="120" spans="2:9" ht="18.5" x14ac:dyDescent="0.45">
      <c r="B120" s="13"/>
      <c r="C120" s="50"/>
      <c r="D120" s="50"/>
      <c r="G120" s="51"/>
      <c r="H120" s="13"/>
      <c r="I120" s="13"/>
    </row>
    <row r="121" spans="2:9" ht="18.5" x14ac:dyDescent="0.45">
      <c r="B121" s="13"/>
      <c r="C121" s="50"/>
      <c r="D121" s="50"/>
      <c r="G121" s="51"/>
      <c r="H121" s="52"/>
      <c r="I121" s="13"/>
    </row>
    <row r="122" spans="2:9" ht="18.5" x14ac:dyDescent="0.45">
      <c r="B122" s="13"/>
      <c r="C122" s="50"/>
      <c r="D122" s="50"/>
      <c r="G122" s="51"/>
      <c r="H122" s="13"/>
      <c r="I122" s="13"/>
    </row>
    <row r="123" spans="2:9" ht="18.5" x14ac:dyDescent="0.45">
      <c r="B123" s="13"/>
      <c r="C123" s="50"/>
      <c r="D123" s="50"/>
      <c r="G123" s="51"/>
      <c r="H123" s="13"/>
      <c r="I123" s="13"/>
    </row>
    <row r="124" spans="2:9" ht="18.5" x14ac:dyDescent="0.45">
      <c r="B124" s="13"/>
      <c r="C124" s="50"/>
      <c r="D124" s="50"/>
      <c r="G124" s="51"/>
      <c r="H124" s="52"/>
      <c r="I124" s="13"/>
    </row>
    <row r="125" spans="2:9" ht="18.5" x14ac:dyDescent="0.45">
      <c r="B125" s="13"/>
      <c r="C125" s="50"/>
      <c r="D125" s="50"/>
      <c r="G125" s="51"/>
      <c r="H125" s="13"/>
      <c r="I125" s="13"/>
    </row>
    <row r="126" spans="2:9" ht="18.5" x14ac:dyDescent="0.45">
      <c r="B126" s="13"/>
      <c r="C126" s="50"/>
      <c r="D126" s="50"/>
      <c r="G126" s="51"/>
      <c r="H126" s="52"/>
      <c r="I126" s="13"/>
    </row>
    <row r="127" spans="2:9" ht="18.5" x14ac:dyDescent="0.45">
      <c r="B127" s="13"/>
      <c r="C127" s="50"/>
      <c r="D127" s="50"/>
      <c r="G127" s="51"/>
      <c r="H127" s="13"/>
      <c r="I127" s="13"/>
    </row>
    <row r="128" spans="2:9" ht="18.5" x14ac:dyDescent="0.45">
      <c r="B128" s="13"/>
      <c r="C128" s="50"/>
      <c r="D128" s="50"/>
      <c r="G128" s="51"/>
      <c r="H128" s="13"/>
      <c r="I128" s="13"/>
    </row>
    <row r="129" spans="2:9" ht="18.5" x14ac:dyDescent="0.45">
      <c r="B129" s="13"/>
      <c r="C129" s="50"/>
      <c r="D129" s="50"/>
      <c r="G129" s="51"/>
      <c r="H129" s="52"/>
      <c r="I129" s="13"/>
    </row>
    <row r="130" spans="2:9" ht="18.5" x14ac:dyDescent="0.45">
      <c r="B130" s="13"/>
      <c r="C130" s="50"/>
      <c r="D130" s="50"/>
      <c r="G130" s="51"/>
      <c r="H130" s="13"/>
      <c r="I130" s="13"/>
    </row>
    <row r="131" spans="2:9" ht="18.5" x14ac:dyDescent="0.45">
      <c r="B131" s="13"/>
      <c r="C131" s="50"/>
      <c r="D131" s="50"/>
      <c r="G131" s="51"/>
      <c r="H131" s="13"/>
      <c r="I131" s="13"/>
    </row>
    <row r="132" spans="2:9" ht="18.5" x14ac:dyDescent="0.45">
      <c r="B132" s="13"/>
      <c r="C132" s="50"/>
      <c r="D132" s="50"/>
      <c r="G132" s="51"/>
      <c r="H132" s="52"/>
      <c r="I132" s="13"/>
    </row>
    <row r="133" spans="2:9" ht="18.5" x14ac:dyDescent="0.45">
      <c r="B133" s="13"/>
      <c r="C133" s="50"/>
      <c r="D133" s="50"/>
      <c r="G133" s="51"/>
      <c r="H133" s="13"/>
      <c r="I133" s="13"/>
    </row>
    <row r="134" spans="2:9" ht="18.5" x14ac:dyDescent="0.45">
      <c r="B134" s="13"/>
      <c r="C134" s="50"/>
      <c r="D134" s="50"/>
      <c r="G134" s="51"/>
      <c r="H134" s="52"/>
      <c r="I134" s="13"/>
    </row>
    <row r="135" spans="2:9" ht="18.5" x14ac:dyDescent="0.45">
      <c r="B135" s="13"/>
      <c r="C135" s="50"/>
      <c r="D135" s="50"/>
      <c r="G135" s="51"/>
      <c r="H135" s="13"/>
      <c r="I135" s="13"/>
    </row>
    <row r="136" spans="2:9" ht="18.5" x14ac:dyDescent="0.45">
      <c r="B136" s="13"/>
      <c r="C136" s="50"/>
      <c r="D136" s="50"/>
      <c r="G136" s="51"/>
      <c r="H136" s="13"/>
      <c r="I136" s="13"/>
    </row>
    <row r="137" spans="2:9" ht="18.5" x14ac:dyDescent="0.45">
      <c r="B137" s="13"/>
      <c r="C137" s="50"/>
      <c r="D137" s="50"/>
      <c r="G137" s="51"/>
      <c r="H137" s="13"/>
      <c r="I137" s="13"/>
    </row>
    <row r="138" spans="2:9" ht="18.5" x14ac:dyDescent="0.45">
      <c r="B138" s="13"/>
      <c r="C138" s="50"/>
      <c r="D138" s="50"/>
      <c r="G138" s="51"/>
      <c r="H138" s="13"/>
      <c r="I138" s="13"/>
    </row>
    <row r="139" spans="2:9" ht="18.5" x14ac:dyDescent="0.45">
      <c r="B139" s="13"/>
      <c r="C139" s="50"/>
      <c r="D139" s="50"/>
      <c r="G139" s="51"/>
      <c r="H139" s="52"/>
      <c r="I139" s="13"/>
    </row>
    <row r="140" spans="2:9" ht="18.5" x14ac:dyDescent="0.45">
      <c r="B140" s="13"/>
      <c r="C140" s="50"/>
      <c r="D140" s="50"/>
      <c r="G140" s="51"/>
      <c r="H140" s="13"/>
      <c r="I140" s="13"/>
    </row>
    <row r="141" spans="2:9" ht="18.5" x14ac:dyDescent="0.45">
      <c r="B141" s="13"/>
      <c r="C141" s="50"/>
      <c r="D141" s="50"/>
      <c r="G141" s="51"/>
      <c r="H141" s="13"/>
      <c r="I141" s="13"/>
    </row>
    <row r="142" spans="2:9" ht="18.5" x14ac:dyDescent="0.45">
      <c r="B142" s="13"/>
      <c r="C142" s="50"/>
      <c r="D142" s="50"/>
      <c r="G142" s="51"/>
      <c r="H142" s="52"/>
      <c r="I142" s="13"/>
    </row>
    <row r="143" spans="2:9" ht="18.5" x14ac:dyDescent="0.45">
      <c r="B143" s="13"/>
      <c r="C143" s="50"/>
      <c r="D143" s="50"/>
      <c r="G143" s="51"/>
      <c r="H143" s="13"/>
      <c r="I143" s="13"/>
    </row>
    <row r="144" spans="2:9" ht="18.5" x14ac:dyDescent="0.45">
      <c r="B144" s="13"/>
      <c r="C144" s="50"/>
      <c r="D144" s="50"/>
      <c r="G144" s="51"/>
      <c r="H144" s="52"/>
      <c r="I144" s="13"/>
    </row>
    <row r="145" spans="2:9" ht="18.5" x14ac:dyDescent="0.45">
      <c r="B145" s="13"/>
      <c r="C145" s="50"/>
      <c r="D145" s="50"/>
      <c r="G145" s="51"/>
      <c r="H145" s="13"/>
      <c r="I145" s="13"/>
    </row>
    <row r="146" spans="2:9" ht="18.5" x14ac:dyDescent="0.45">
      <c r="B146" s="13"/>
      <c r="C146" s="50"/>
      <c r="D146" s="50"/>
      <c r="G146" s="51"/>
      <c r="H146" s="13"/>
      <c r="I146" s="13"/>
    </row>
    <row r="147" spans="2:9" ht="18.5" x14ac:dyDescent="0.45">
      <c r="B147" s="13"/>
      <c r="C147" s="50"/>
      <c r="D147" s="50"/>
      <c r="G147" s="51"/>
      <c r="H147" s="52"/>
      <c r="I147" s="13"/>
    </row>
    <row r="148" spans="2:9" ht="18.5" x14ac:dyDescent="0.45">
      <c r="B148" s="13"/>
      <c r="C148" s="50"/>
      <c r="D148" s="50"/>
      <c r="G148" s="51"/>
      <c r="H148" s="13"/>
      <c r="I148" s="13"/>
    </row>
    <row r="149" spans="2:9" ht="18.5" x14ac:dyDescent="0.45">
      <c r="B149" s="13"/>
      <c r="C149" s="50"/>
      <c r="D149" s="50"/>
      <c r="G149" s="51"/>
      <c r="H149" s="13"/>
      <c r="I149" s="13"/>
    </row>
    <row r="150" spans="2:9" ht="18.5" x14ac:dyDescent="0.45">
      <c r="B150" s="13"/>
      <c r="C150" s="50"/>
      <c r="D150" s="50"/>
      <c r="G150" s="51"/>
      <c r="H150" s="52"/>
      <c r="I150" s="13"/>
    </row>
    <row r="151" spans="2:9" ht="18.5" x14ac:dyDescent="0.45">
      <c r="B151" s="13"/>
      <c r="C151" s="50"/>
      <c r="D151" s="50"/>
      <c r="G151" s="51"/>
      <c r="H151" s="13"/>
      <c r="I151" s="13"/>
    </row>
    <row r="152" spans="2:9" ht="18.5" x14ac:dyDescent="0.45">
      <c r="C152" s="50"/>
      <c r="D152" s="50"/>
      <c r="G152" s="51"/>
    </row>
    <row r="154" spans="2:9" x14ac:dyDescent="0.35">
      <c r="H154" s="52"/>
    </row>
    <row r="157" spans="2:9" x14ac:dyDescent="0.35">
      <c r="H157" s="52"/>
    </row>
    <row r="160" spans="2:9" x14ac:dyDescent="0.35">
      <c r="H160" s="52"/>
    </row>
    <row r="164" spans="8:8" x14ac:dyDescent="0.35">
      <c r="H164" s="52"/>
    </row>
    <row r="167" spans="8:8" x14ac:dyDescent="0.35">
      <c r="H167" s="52"/>
    </row>
    <row r="170" spans="8:8" x14ac:dyDescent="0.35">
      <c r="H170" s="52"/>
    </row>
    <row r="172" spans="8:8" x14ac:dyDescent="0.35">
      <c r="H172" s="52"/>
    </row>
    <row r="175" spans="8:8" x14ac:dyDescent="0.35">
      <c r="H175" s="52"/>
    </row>
    <row r="178" spans="8:8" x14ac:dyDescent="0.35">
      <c r="H178" s="52"/>
    </row>
    <row r="180" spans="8:8" x14ac:dyDescent="0.35">
      <c r="H180" s="52"/>
    </row>
    <row r="183" spans="8:8" x14ac:dyDescent="0.35">
      <c r="H183" s="52"/>
    </row>
    <row r="186" spans="8:8" x14ac:dyDescent="0.35">
      <c r="H186" s="52"/>
    </row>
    <row r="188" spans="8:8" x14ac:dyDescent="0.35">
      <c r="H188" s="52"/>
    </row>
    <row r="191" spans="8:8" x14ac:dyDescent="0.35">
      <c r="H191" s="52"/>
    </row>
    <row r="194" spans="8:8" x14ac:dyDescent="0.35">
      <c r="H194" s="52"/>
    </row>
    <row r="198" spans="8:8" x14ac:dyDescent="0.35">
      <c r="H198" s="52"/>
    </row>
    <row r="202" spans="8:8" x14ac:dyDescent="0.35">
      <c r="H202" s="52"/>
    </row>
    <row r="206" spans="8:8" x14ac:dyDescent="0.35">
      <c r="H206" s="52"/>
    </row>
    <row r="208" spans="8:8" x14ac:dyDescent="0.35">
      <c r="H208" s="52"/>
    </row>
    <row r="212" spans="8:8" x14ac:dyDescent="0.35">
      <c r="H212" s="52"/>
    </row>
    <row r="214" spans="8:8" x14ac:dyDescent="0.35">
      <c r="H214" s="52"/>
    </row>
    <row r="219" spans="8:8" x14ac:dyDescent="0.35">
      <c r="H219" s="52"/>
    </row>
    <row r="222" spans="8:8" x14ac:dyDescent="0.35">
      <c r="H222" s="52"/>
    </row>
    <row r="232" spans="8:8" x14ac:dyDescent="0.35">
      <c r="H232" s="52"/>
    </row>
    <row r="236" spans="8:8" x14ac:dyDescent="0.35">
      <c r="H236" s="52"/>
    </row>
    <row r="240" spans="8:8" x14ac:dyDescent="0.35">
      <c r="H240" s="52"/>
    </row>
    <row r="243" spans="8:8" x14ac:dyDescent="0.35">
      <c r="H243" s="52"/>
    </row>
    <row r="247" spans="8:8" x14ac:dyDescent="0.35">
      <c r="H247" s="52"/>
    </row>
    <row r="250" spans="8:8" x14ac:dyDescent="0.35">
      <c r="H250" s="52"/>
    </row>
    <row r="255" spans="8:8" x14ac:dyDescent="0.35">
      <c r="H255" s="52"/>
    </row>
    <row r="258" spans="8:8" x14ac:dyDescent="0.35">
      <c r="H258" s="52"/>
    </row>
    <row r="264" spans="8:8" x14ac:dyDescent="0.35">
      <c r="H264" s="52"/>
    </row>
    <row r="267" spans="8:8" x14ac:dyDescent="0.35">
      <c r="H267" s="52"/>
    </row>
    <row r="271" spans="8:8" x14ac:dyDescent="0.35">
      <c r="H271" s="52"/>
    </row>
    <row r="276" spans="8:8" x14ac:dyDescent="0.35">
      <c r="H276" s="52"/>
    </row>
    <row r="283" spans="8:8" x14ac:dyDescent="0.35">
      <c r="H283" s="52"/>
    </row>
    <row r="285" spans="8:8" x14ac:dyDescent="0.35">
      <c r="H285" s="52"/>
    </row>
    <row r="288" spans="8:8" x14ac:dyDescent="0.35">
      <c r="H288" s="52"/>
    </row>
    <row r="291" spans="8:8" x14ac:dyDescent="0.35">
      <c r="H291" s="52"/>
    </row>
    <row r="295" spans="8:8" x14ac:dyDescent="0.35">
      <c r="H295" s="52"/>
    </row>
    <row r="297" spans="8:8" x14ac:dyDescent="0.35">
      <c r="H297" s="52"/>
    </row>
    <row r="302" spans="8:8" x14ac:dyDescent="0.35">
      <c r="H302" s="52"/>
    </row>
    <row r="305" spans="8:8" x14ac:dyDescent="0.35">
      <c r="H305" s="52"/>
    </row>
    <row r="307" spans="8:8" x14ac:dyDescent="0.35">
      <c r="H307" s="52"/>
    </row>
    <row r="310" spans="8:8" x14ac:dyDescent="0.35">
      <c r="H310" s="52"/>
    </row>
    <row r="313" spans="8:8" x14ac:dyDescent="0.35">
      <c r="H313" s="52"/>
    </row>
    <row r="316" spans="8:8" x14ac:dyDescent="0.35">
      <c r="H316" s="52"/>
    </row>
    <row r="320" spans="8:8" x14ac:dyDescent="0.35">
      <c r="H320" s="52"/>
    </row>
    <row r="323" spans="8:8" x14ac:dyDescent="0.35">
      <c r="H323" s="52"/>
    </row>
    <row r="327" spans="8:8" x14ac:dyDescent="0.35">
      <c r="H327" s="52"/>
    </row>
    <row r="331" spans="8:8" x14ac:dyDescent="0.35">
      <c r="H331" s="52"/>
    </row>
    <row r="335" spans="8:8" x14ac:dyDescent="0.35">
      <c r="H335" s="52"/>
    </row>
    <row r="339" spans="8:8" x14ac:dyDescent="0.35">
      <c r="H339" s="52"/>
    </row>
    <row r="344" spans="8:8" x14ac:dyDescent="0.35">
      <c r="H344" s="52"/>
    </row>
    <row r="348" spans="8:8" x14ac:dyDescent="0.35">
      <c r="H348" s="52"/>
    </row>
    <row r="351" spans="8:8" x14ac:dyDescent="0.35">
      <c r="H351" s="52"/>
    </row>
    <row r="355" spans="8:8" x14ac:dyDescent="0.35">
      <c r="H355" s="52"/>
    </row>
    <row r="358" spans="8:8" x14ac:dyDescent="0.35">
      <c r="H358" s="52"/>
    </row>
    <row r="364" spans="8:8" x14ac:dyDescent="0.35">
      <c r="H364" s="52"/>
    </row>
    <row r="367" spans="8:8" x14ac:dyDescent="0.35">
      <c r="H367" s="52"/>
    </row>
    <row r="371" spans="8:8" x14ac:dyDescent="0.35">
      <c r="H371" s="52"/>
    </row>
    <row r="373" spans="8:8" x14ac:dyDescent="0.35">
      <c r="H373" s="52"/>
    </row>
    <row r="377" spans="8:8" x14ac:dyDescent="0.35">
      <c r="H377" s="52"/>
    </row>
    <row r="382" spans="8:8" x14ac:dyDescent="0.35">
      <c r="H382" s="52"/>
    </row>
    <row r="389" spans="8:8" x14ac:dyDescent="0.35">
      <c r="H389" s="52"/>
    </row>
    <row r="396" spans="8:8" x14ac:dyDescent="0.35">
      <c r="H396" s="52"/>
    </row>
    <row r="409" spans="8:8" x14ac:dyDescent="0.35">
      <c r="H409" s="52"/>
    </row>
    <row r="413" spans="8:8" x14ac:dyDescent="0.35">
      <c r="H413" s="52"/>
    </row>
    <row r="417" spans="8:8" x14ac:dyDescent="0.35">
      <c r="H417" s="52"/>
    </row>
    <row r="420" spans="8:8" x14ac:dyDescent="0.35">
      <c r="H420" s="52"/>
    </row>
    <row r="425" spans="8:8" x14ac:dyDescent="0.35">
      <c r="H425" s="52"/>
    </row>
    <row r="429" spans="8:8" x14ac:dyDescent="0.35">
      <c r="H429" s="52"/>
    </row>
    <row r="436" spans="8:8" x14ac:dyDescent="0.35">
      <c r="H436" s="52"/>
    </row>
    <row r="443" spans="8:8" x14ac:dyDescent="0.35">
      <c r="H443" s="52"/>
    </row>
    <row r="446" spans="8:8" x14ac:dyDescent="0.35">
      <c r="H446" s="52"/>
    </row>
    <row r="454" spans="8:8" x14ac:dyDescent="0.35">
      <c r="H454" s="52"/>
    </row>
    <row r="457" spans="8:8" x14ac:dyDescent="0.35">
      <c r="H457" s="52"/>
    </row>
    <row r="460" spans="8:8" x14ac:dyDescent="0.35">
      <c r="H460" s="52"/>
    </row>
    <row r="463" spans="8:8" x14ac:dyDescent="0.35">
      <c r="H463" s="52"/>
    </row>
    <row r="466" spans="8:8" x14ac:dyDescent="0.35">
      <c r="H466" s="52"/>
    </row>
    <row r="469" spans="8:8" x14ac:dyDescent="0.35">
      <c r="H469" s="52"/>
    </row>
    <row r="473" spans="8:8" x14ac:dyDescent="0.35">
      <c r="H473" s="52"/>
    </row>
    <row r="476" spans="8:8" x14ac:dyDescent="0.35">
      <c r="H476" s="52"/>
    </row>
    <row r="482" spans="8:8" x14ac:dyDescent="0.35">
      <c r="H482" s="52"/>
    </row>
    <row r="484" spans="8:8" x14ac:dyDescent="0.35">
      <c r="H484" s="52"/>
    </row>
    <row r="487" spans="8:8" x14ac:dyDescent="0.35">
      <c r="H487" s="52"/>
    </row>
    <row r="490" spans="8:8" x14ac:dyDescent="0.35">
      <c r="H490" s="52"/>
    </row>
    <row r="494" spans="8:8" x14ac:dyDescent="0.35">
      <c r="H494" s="52"/>
    </row>
    <row r="497" spans="8:8" x14ac:dyDescent="0.35">
      <c r="H497" s="52"/>
    </row>
    <row r="500" spans="8:8" x14ac:dyDescent="0.35">
      <c r="H500" s="52"/>
    </row>
    <row r="508" spans="8:8" x14ac:dyDescent="0.35">
      <c r="H508" s="52"/>
    </row>
    <row r="511" spans="8:8" x14ac:dyDescent="0.35">
      <c r="H511" s="52"/>
    </row>
    <row r="514" spans="8:8" x14ac:dyDescent="0.35">
      <c r="H514" s="52"/>
    </row>
    <row r="525" spans="8:8" x14ac:dyDescent="0.35">
      <c r="H525" s="52"/>
    </row>
    <row r="528" spans="8:8" x14ac:dyDescent="0.35">
      <c r="H528" s="52"/>
    </row>
    <row r="531" spans="8:8" x14ac:dyDescent="0.35">
      <c r="H531" s="52"/>
    </row>
    <row r="539" spans="8:8" x14ac:dyDescent="0.35">
      <c r="H539" s="52"/>
    </row>
    <row r="542" spans="8:8" x14ac:dyDescent="0.35">
      <c r="H542" s="52"/>
    </row>
    <row r="545" spans="8:8" x14ac:dyDescent="0.35">
      <c r="H545" s="52"/>
    </row>
    <row r="549" spans="8:8" x14ac:dyDescent="0.35">
      <c r="H549" s="52"/>
    </row>
    <row r="553" spans="8:8" x14ac:dyDescent="0.35">
      <c r="H553" s="52"/>
    </row>
    <row r="569" spans="8:8" x14ac:dyDescent="0.35">
      <c r="H569" s="52"/>
    </row>
    <row r="578" spans="8:8" x14ac:dyDescent="0.35">
      <c r="H578" s="52"/>
    </row>
    <row r="579" spans="8:8" x14ac:dyDescent="0.35">
      <c r="H579" s="52"/>
    </row>
    <row r="580" spans="8:8" x14ac:dyDescent="0.35">
      <c r="H580" s="52"/>
    </row>
    <row r="581" spans="8:8" x14ac:dyDescent="0.35">
      <c r="H581" s="52"/>
    </row>
    <row r="582" spans="8:8" x14ac:dyDescent="0.35">
      <c r="H582" s="52"/>
    </row>
    <row r="583" spans="8:8" x14ac:dyDescent="0.35">
      <c r="H583" s="52"/>
    </row>
    <row r="584" spans="8:8" x14ac:dyDescent="0.35">
      <c r="H584" s="52"/>
    </row>
    <row r="585" spans="8:8" x14ac:dyDescent="0.35">
      <c r="H585" s="52"/>
    </row>
    <row r="593" spans="8:8" x14ac:dyDescent="0.35">
      <c r="H593" s="52"/>
    </row>
    <row r="596" spans="8:8" x14ac:dyDescent="0.35">
      <c r="H596" s="52"/>
    </row>
    <row r="599" spans="8:8" x14ac:dyDescent="0.35">
      <c r="H599" s="52"/>
    </row>
    <row r="607" spans="8:8" x14ac:dyDescent="0.35">
      <c r="H607" s="52"/>
    </row>
    <row r="610" spans="8:8" x14ac:dyDescent="0.35">
      <c r="H610" s="52"/>
    </row>
    <row r="613" spans="8:8" x14ac:dyDescent="0.35">
      <c r="H613" s="52"/>
    </row>
    <row r="621" spans="8:8" x14ac:dyDescent="0.35">
      <c r="H621" s="52"/>
    </row>
    <row r="624" spans="8:8" x14ac:dyDescent="0.35">
      <c r="H624" s="52"/>
    </row>
    <row r="630" spans="8:8" x14ac:dyDescent="0.35">
      <c r="H630" s="52"/>
    </row>
    <row r="641" spans="8:8" x14ac:dyDescent="0.35">
      <c r="H641" s="52"/>
    </row>
    <row r="644" spans="8:8" x14ac:dyDescent="0.35">
      <c r="H644" s="52"/>
    </row>
    <row r="656" spans="8:8" x14ac:dyDescent="0.35">
      <c r="H656" s="52"/>
    </row>
    <row r="659" spans="8:8" x14ac:dyDescent="0.35">
      <c r="H659" s="52"/>
    </row>
    <row r="669" spans="8:8" x14ac:dyDescent="0.35">
      <c r="H669" s="52"/>
    </row>
    <row r="672" spans="8:8" x14ac:dyDescent="0.35">
      <c r="H672" s="52"/>
    </row>
    <row r="680" spans="8:8" x14ac:dyDescent="0.35">
      <c r="H680" s="52"/>
    </row>
    <row r="683" spans="8:8" x14ac:dyDescent="0.35">
      <c r="H683" s="52"/>
    </row>
    <row r="688" spans="8:8" x14ac:dyDescent="0.35">
      <c r="H688" s="52"/>
    </row>
    <row r="692" spans="8:8" x14ac:dyDescent="0.35">
      <c r="H692" s="52"/>
    </row>
    <row r="695" spans="8:8" x14ac:dyDescent="0.35">
      <c r="H695" s="52"/>
    </row>
    <row r="700" spans="8:8" x14ac:dyDescent="0.35">
      <c r="H700" s="52"/>
    </row>
    <row r="704" spans="8:8" x14ac:dyDescent="0.35">
      <c r="H704" s="52"/>
    </row>
    <row r="706" spans="8:8" x14ac:dyDescent="0.35">
      <c r="H706" s="52"/>
    </row>
    <row r="710" spans="8:8" x14ac:dyDescent="0.35">
      <c r="H710" s="52"/>
    </row>
    <row r="714" spans="8:8" x14ac:dyDescent="0.35">
      <c r="H714" s="52"/>
    </row>
    <row r="718" spans="8:8" x14ac:dyDescent="0.35">
      <c r="H718" s="52"/>
    </row>
    <row r="720" spans="8:8" x14ac:dyDescent="0.35">
      <c r="H720" s="52"/>
    </row>
    <row r="723" spans="8:8" x14ac:dyDescent="0.35">
      <c r="H723" s="52"/>
    </row>
    <row r="727" spans="8:8" x14ac:dyDescent="0.35">
      <c r="H727" s="52"/>
    </row>
    <row r="733" spans="8:8" x14ac:dyDescent="0.35">
      <c r="H733" s="52"/>
    </row>
    <row r="736" spans="8:8" x14ac:dyDescent="0.35">
      <c r="H736" s="52"/>
    </row>
    <row r="746" spans="8:8" x14ac:dyDescent="0.35">
      <c r="H746" s="52"/>
    </row>
    <row r="749" spans="8:8" x14ac:dyDescent="0.35">
      <c r="H749" s="52"/>
    </row>
    <row r="764" spans="8:8" x14ac:dyDescent="0.35">
      <c r="H764" s="52"/>
    </row>
    <row r="774" spans="8:8" x14ac:dyDescent="0.35">
      <c r="H774" s="52"/>
    </row>
    <row r="779" spans="8:8" x14ac:dyDescent="0.35">
      <c r="H779" s="52"/>
    </row>
    <row r="790" spans="8:8" x14ac:dyDescent="0.35">
      <c r="H790" s="52"/>
    </row>
    <row r="793" spans="8:8" x14ac:dyDescent="0.35">
      <c r="H793" s="52"/>
    </row>
    <row r="805" spans="8:8" x14ac:dyDescent="0.35">
      <c r="H805" s="52"/>
    </row>
    <row r="810" spans="8:8" x14ac:dyDescent="0.35">
      <c r="H810" s="52"/>
    </row>
    <row r="812" spans="8:8" x14ac:dyDescent="0.35">
      <c r="H812" s="52"/>
    </row>
    <row r="817" spans="8:8" x14ac:dyDescent="0.35">
      <c r="H817" s="52"/>
    </row>
    <row r="827" spans="8:8" x14ac:dyDescent="0.35">
      <c r="H827" s="52"/>
    </row>
    <row r="831" spans="8:8" x14ac:dyDescent="0.35">
      <c r="H831" s="52"/>
    </row>
    <row r="833" spans="8:8" x14ac:dyDescent="0.35">
      <c r="H833" s="52"/>
    </row>
    <row r="836" spans="8:8" x14ac:dyDescent="0.35">
      <c r="H836" s="52"/>
    </row>
    <row r="839" spans="8:8" x14ac:dyDescent="0.35">
      <c r="H839" s="52"/>
    </row>
    <row r="841" spans="8:8" x14ac:dyDescent="0.35">
      <c r="H841" s="52"/>
    </row>
    <row r="848" spans="8:8" x14ac:dyDescent="0.35">
      <c r="H848" s="52"/>
    </row>
    <row r="857" spans="8:8" x14ac:dyDescent="0.35">
      <c r="H857" s="52"/>
    </row>
    <row r="859" spans="8:8" x14ac:dyDescent="0.35">
      <c r="H859" s="52"/>
    </row>
    <row r="862" spans="8:8" x14ac:dyDescent="0.35">
      <c r="H862" s="52"/>
    </row>
    <row r="866" spans="8:8" x14ac:dyDescent="0.35">
      <c r="H866" s="52"/>
    </row>
    <row r="869" spans="8:8" x14ac:dyDescent="0.35">
      <c r="H869" s="52"/>
    </row>
    <row r="872" spans="8:8" x14ac:dyDescent="0.35">
      <c r="H872" s="52"/>
    </row>
    <row r="875" spans="8:8" x14ac:dyDescent="0.35">
      <c r="H875" s="52"/>
    </row>
    <row r="878" spans="8:8" x14ac:dyDescent="0.35">
      <c r="H878" s="52"/>
    </row>
    <row r="881" spans="8:8" x14ac:dyDescent="0.35">
      <c r="H881" s="52"/>
    </row>
    <row r="884" spans="8:8" x14ac:dyDescent="0.35">
      <c r="H884" s="52"/>
    </row>
    <row r="887" spans="8:8" x14ac:dyDescent="0.35">
      <c r="H887" s="52"/>
    </row>
    <row r="890" spans="8:8" x14ac:dyDescent="0.35">
      <c r="H890" s="52"/>
    </row>
    <row r="895" spans="8:8" x14ac:dyDescent="0.35">
      <c r="H895" s="52"/>
    </row>
    <row r="898" spans="8:8" x14ac:dyDescent="0.35">
      <c r="H898" s="52"/>
    </row>
    <row r="904" spans="8:8" x14ac:dyDescent="0.35">
      <c r="H904" s="52"/>
    </row>
    <row r="907" spans="8:8" x14ac:dyDescent="0.35">
      <c r="H907" s="52"/>
    </row>
    <row r="913" spans="8:8" x14ac:dyDescent="0.35">
      <c r="H913" s="52"/>
    </row>
    <row r="916" spans="8:8" x14ac:dyDescent="0.35">
      <c r="H916" s="52"/>
    </row>
    <row r="921" spans="8:8" x14ac:dyDescent="0.35">
      <c r="H921" s="52"/>
    </row>
    <row r="925" spans="8:8" x14ac:dyDescent="0.35">
      <c r="H925" s="52"/>
    </row>
    <row r="929" spans="8:8" x14ac:dyDescent="0.35">
      <c r="H929" s="52"/>
    </row>
    <row r="932" spans="8:8" x14ac:dyDescent="0.35">
      <c r="H932" s="52"/>
    </row>
    <row r="936" spans="8:8" x14ac:dyDescent="0.35">
      <c r="H936" s="52"/>
    </row>
    <row r="939" spans="8:8" x14ac:dyDescent="0.35">
      <c r="H939" s="52"/>
    </row>
    <row r="945" spans="8:8" x14ac:dyDescent="0.35">
      <c r="H945" s="52"/>
    </row>
    <row r="947" spans="8:8" x14ac:dyDescent="0.35">
      <c r="H947" s="52"/>
    </row>
    <row r="950" spans="8:8" x14ac:dyDescent="0.35">
      <c r="H950" s="52"/>
    </row>
    <row r="953" spans="8:8" x14ac:dyDescent="0.35">
      <c r="H953" s="52"/>
    </row>
    <row r="961" spans="8:8" x14ac:dyDescent="0.35">
      <c r="H961" s="52"/>
    </row>
  </sheetData>
  <sheetProtection insertColumns="0" insertRows="0" deleteColumns="0" deleteRows="0" sort="0" autoFilter="0" pivotTables="0"/>
  <autoFilter ref="A2:O93" xr:uid="{0BE4516C-5359-4DE0-BEF4-15FDE1133E4D}"/>
  <sortState xmlns:xlrd2="http://schemas.microsoft.com/office/spreadsheetml/2017/richdata2" ref="A20:O152">
    <sortCondition ref="G2"/>
  </sortState>
  <printOptions horizontalCentered="1"/>
  <pageMargins left="0.7" right="0.7" top="0.75" bottom="0.75" header="0.3" footer="0.3"/>
  <pageSetup scale="54" fitToHeight="0" orientation="landscape" r:id="rId1"/>
  <headerFooter>
    <oddFooter>&amp;RPage &amp;P</oddFooter>
  </headerFooter>
  <rowBreaks count="2" manualBreakCount="2">
    <brk id="27" min="2" max="15" man="1"/>
    <brk id="40"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83"/>
  <sheetViews>
    <sheetView zoomScaleNormal="100" workbookViewId="0">
      <selection activeCell="P73" sqref="P73"/>
    </sheetView>
  </sheetViews>
  <sheetFormatPr defaultRowHeight="14.5" x14ac:dyDescent="0.35"/>
  <cols>
    <col min="1" max="1" width="4.7265625" customWidth="1"/>
  </cols>
  <sheetData>
    <row r="1" spans="1:14" x14ac:dyDescent="0.35">
      <c r="A1" s="37"/>
      <c r="B1" s="37"/>
      <c r="C1" s="37"/>
      <c r="D1" s="37"/>
      <c r="E1" s="37"/>
      <c r="F1" s="37"/>
      <c r="G1" s="37"/>
      <c r="H1" s="37"/>
      <c r="I1" s="37"/>
      <c r="J1" s="37"/>
      <c r="K1" s="37"/>
      <c r="L1" s="37"/>
      <c r="M1" s="37"/>
      <c r="N1" s="37"/>
    </row>
    <row r="2" spans="1:14" ht="17.5" x14ac:dyDescent="0.35">
      <c r="A2" s="37"/>
      <c r="B2" s="38" t="s">
        <v>10</v>
      </c>
      <c r="C2" s="39"/>
      <c r="D2" s="37"/>
      <c r="E2" s="37"/>
      <c r="F2" s="37"/>
      <c r="G2" s="37"/>
      <c r="H2" s="37"/>
      <c r="I2" s="37"/>
      <c r="J2" s="37"/>
      <c r="K2" s="37"/>
      <c r="L2" s="37"/>
      <c r="M2" s="37"/>
      <c r="N2" s="37"/>
    </row>
    <row r="3" spans="1:14" ht="15.5" x14ac:dyDescent="0.35">
      <c r="A3" s="37"/>
      <c r="B3" s="59" t="s">
        <v>283</v>
      </c>
      <c r="C3" s="39"/>
      <c r="D3" s="37"/>
      <c r="E3" s="37"/>
      <c r="F3" s="37"/>
      <c r="G3" s="37"/>
      <c r="H3" s="37"/>
      <c r="I3" s="37"/>
      <c r="J3" s="37"/>
      <c r="K3" s="37"/>
      <c r="L3" s="37"/>
      <c r="M3" s="37"/>
      <c r="N3" s="37"/>
    </row>
    <row r="4" spans="1:14" ht="15.5" x14ac:dyDescent="0.35">
      <c r="A4" s="37"/>
      <c r="B4" s="59"/>
      <c r="C4" s="39"/>
      <c r="D4" s="37"/>
      <c r="E4" s="37"/>
      <c r="F4" s="37"/>
      <c r="G4" s="37"/>
      <c r="H4" s="37"/>
      <c r="I4" s="37"/>
      <c r="J4" s="37"/>
      <c r="K4" s="37"/>
      <c r="L4" s="37"/>
      <c r="M4" s="37"/>
      <c r="N4" s="37"/>
    </row>
    <row r="5" spans="1:14" ht="15.5" x14ac:dyDescent="0.35">
      <c r="A5" s="37"/>
      <c r="B5" s="40" t="s">
        <v>284</v>
      </c>
      <c r="C5" s="41" t="s">
        <v>168</v>
      </c>
      <c r="D5" s="37"/>
      <c r="E5" s="37"/>
      <c r="F5" s="37"/>
      <c r="G5" s="37"/>
      <c r="H5" s="37"/>
      <c r="I5" s="37"/>
      <c r="J5" s="37"/>
      <c r="K5" s="37"/>
      <c r="L5" s="37"/>
      <c r="M5" s="37"/>
      <c r="N5" s="37"/>
    </row>
    <row r="6" spans="1:14" ht="15.5" x14ac:dyDescent="0.35">
      <c r="A6" s="37"/>
      <c r="B6" s="40" t="s">
        <v>285</v>
      </c>
      <c r="C6" s="41" t="s">
        <v>13</v>
      </c>
      <c r="D6" s="37"/>
      <c r="E6" s="37"/>
      <c r="F6" s="37"/>
      <c r="G6" s="37"/>
      <c r="H6" s="37"/>
      <c r="I6" s="37"/>
      <c r="J6" s="37"/>
      <c r="K6" s="37"/>
      <c r="L6" s="37"/>
      <c r="M6" s="37"/>
      <c r="N6" s="37"/>
    </row>
    <row r="7" spans="1:14" ht="15.5" x14ac:dyDescent="0.35">
      <c r="A7" s="37"/>
      <c r="B7" s="40" t="s">
        <v>286</v>
      </c>
      <c r="C7" s="41" t="s">
        <v>137</v>
      </c>
      <c r="D7" s="37"/>
      <c r="E7" s="37"/>
      <c r="F7" s="37"/>
      <c r="G7" s="37"/>
      <c r="H7" s="37"/>
      <c r="I7" s="37"/>
      <c r="J7" s="37"/>
      <c r="K7" s="37"/>
      <c r="L7" s="37"/>
      <c r="M7" s="37"/>
      <c r="N7" s="37"/>
    </row>
    <row r="8" spans="1:14" ht="15.5" x14ac:dyDescent="0.35">
      <c r="A8" s="37"/>
      <c r="B8" s="40" t="s">
        <v>287</v>
      </c>
      <c r="C8" s="41" t="s">
        <v>179</v>
      </c>
      <c r="D8" s="37"/>
      <c r="E8" s="37"/>
      <c r="F8" s="37"/>
      <c r="G8" s="37"/>
      <c r="H8" s="37"/>
      <c r="I8" s="37"/>
      <c r="J8" s="37"/>
      <c r="K8" s="37"/>
      <c r="L8" s="37"/>
      <c r="M8" s="37"/>
      <c r="N8" s="37"/>
    </row>
    <row r="9" spans="1:14" ht="15.5" x14ac:dyDescent="0.35">
      <c r="A9" s="37"/>
      <c r="B9" s="40" t="s">
        <v>288</v>
      </c>
      <c r="C9" s="41" t="s">
        <v>134</v>
      </c>
      <c r="D9" s="37"/>
      <c r="E9" s="37"/>
      <c r="F9" s="37"/>
      <c r="G9" s="37"/>
      <c r="H9" s="37"/>
      <c r="I9" s="37"/>
      <c r="J9" s="37"/>
      <c r="K9" s="37"/>
      <c r="L9" s="37"/>
      <c r="M9" s="37"/>
      <c r="N9" s="37"/>
    </row>
    <row r="10" spans="1:14" ht="15.5" x14ac:dyDescent="0.35">
      <c r="A10" s="37"/>
      <c r="B10" s="40" t="s">
        <v>289</v>
      </c>
      <c r="C10" s="41" t="s">
        <v>142</v>
      </c>
      <c r="D10" s="37"/>
      <c r="E10" s="37"/>
      <c r="F10" s="37"/>
      <c r="G10" s="37"/>
      <c r="H10" s="37"/>
      <c r="I10" s="37"/>
      <c r="J10" s="37"/>
      <c r="K10" s="37"/>
      <c r="L10" s="37"/>
      <c r="M10" s="37"/>
      <c r="N10" s="37"/>
    </row>
    <row r="11" spans="1:14" ht="15.5" x14ac:dyDescent="0.35">
      <c r="A11" s="37"/>
      <c r="B11" s="40" t="s">
        <v>290</v>
      </c>
      <c r="C11" s="41" t="s">
        <v>147</v>
      </c>
      <c r="D11" s="37"/>
      <c r="E11" s="37"/>
      <c r="F11" s="37"/>
      <c r="G11" s="37"/>
      <c r="H11" s="37"/>
      <c r="I11" s="37"/>
      <c r="J11" s="37"/>
      <c r="K11" s="37"/>
      <c r="L11" s="37"/>
      <c r="M11" s="37"/>
      <c r="N11" s="37"/>
    </row>
    <row r="12" spans="1:14" ht="15.5" x14ac:dyDescent="0.35">
      <c r="A12" s="37"/>
      <c r="B12" s="68" t="s">
        <v>384</v>
      </c>
      <c r="C12" s="41" t="s">
        <v>386</v>
      </c>
      <c r="D12" s="78"/>
      <c r="E12" s="37"/>
      <c r="F12" s="37"/>
      <c r="G12" s="37"/>
      <c r="H12" s="37"/>
      <c r="I12" s="37"/>
      <c r="J12" s="37"/>
      <c r="K12" s="37"/>
      <c r="L12" s="37"/>
      <c r="M12" s="37"/>
      <c r="N12" s="37"/>
    </row>
    <row r="13" spans="1:14" ht="15.5" x14ac:dyDescent="0.35">
      <c r="A13" s="37"/>
      <c r="B13" s="68" t="s">
        <v>387</v>
      </c>
      <c r="C13" s="41" t="s">
        <v>385</v>
      </c>
      <c r="D13" s="78"/>
      <c r="E13" s="37"/>
      <c r="F13" s="37"/>
      <c r="G13" s="37"/>
      <c r="H13" s="37"/>
      <c r="I13" s="37"/>
      <c r="J13" s="37"/>
      <c r="K13" s="37"/>
      <c r="L13" s="37"/>
      <c r="M13" s="37"/>
      <c r="N13" s="37"/>
    </row>
    <row r="14" spans="1:14" ht="15.5" x14ac:dyDescent="0.35">
      <c r="A14" s="37"/>
      <c r="B14" s="40"/>
      <c r="C14" s="41"/>
      <c r="D14" s="37"/>
      <c r="E14" s="37"/>
      <c r="F14" s="37"/>
      <c r="G14" s="37"/>
      <c r="H14" s="37"/>
      <c r="I14" s="37"/>
      <c r="J14" s="37"/>
      <c r="K14" s="37"/>
      <c r="L14" s="37"/>
      <c r="M14" s="37"/>
      <c r="N14" s="37"/>
    </row>
    <row r="15" spans="1:14" ht="15.5" x14ac:dyDescent="0.35">
      <c r="A15" s="37"/>
      <c r="B15" s="40">
        <v>1</v>
      </c>
      <c r="C15" s="41" t="s">
        <v>12</v>
      </c>
      <c r="D15" s="37"/>
      <c r="E15" s="37"/>
      <c r="F15" s="37"/>
      <c r="G15" s="37"/>
      <c r="H15" s="37"/>
      <c r="I15" s="37"/>
      <c r="J15" s="37"/>
      <c r="K15" s="37"/>
      <c r="L15" s="37"/>
      <c r="M15" s="37"/>
      <c r="N15" s="37"/>
    </row>
    <row r="16" spans="1:14" ht="15.5" x14ac:dyDescent="0.35">
      <c r="A16" s="37"/>
      <c r="B16" s="40">
        <v>2</v>
      </c>
      <c r="C16" s="41" t="s">
        <v>128</v>
      </c>
      <c r="D16" s="37"/>
      <c r="E16" s="37"/>
      <c r="F16" s="37"/>
      <c r="G16" s="37"/>
      <c r="H16" s="37"/>
      <c r="I16" s="37"/>
      <c r="J16" s="37"/>
      <c r="K16" s="37"/>
      <c r="L16" s="37"/>
      <c r="M16" s="37"/>
      <c r="N16" s="37"/>
    </row>
    <row r="17" spans="1:14" ht="15.5" x14ac:dyDescent="0.35">
      <c r="A17" s="37"/>
      <c r="B17" s="40">
        <v>3</v>
      </c>
      <c r="C17" s="41" t="s">
        <v>130</v>
      </c>
      <c r="D17" s="37"/>
      <c r="E17" s="37"/>
      <c r="F17" s="37"/>
      <c r="G17" s="37"/>
      <c r="H17" s="37"/>
      <c r="I17" s="37"/>
      <c r="J17" s="37"/>
      <c r="K17" s="37"/>
      <c r="L17" s="37"/>
      <c r="M17" s="37"/>
      <c r="N17" s="37"/>
    </row>
    <row r="18" spans="1:14" ht="15.5" x14ac:dyDescent="0.35">
      <c r="A18" s="37"/>
      <c r="B18" s="40">
        <v>4</v>
      </c>
      <c r="C18" s="41" t="s">
        <v>132</v>
      </c>
      <c r="D18" s="37"/>
      <c r="E18" s="37"/>
      <c r="F18" s="37"/>
      <c r="G18" s="37"/>
      <c r="H18" s="37"/>
      <c r="I18" s="37"/>
      <c r="J18" s="37"/>
      <c r="K18" s="37"/>
      <c r="L18" s="37"/>
      <c r="M18" s="37"/>
      <c r="N18" s="37"/>
    </row>
    <row r="19" spans="1:14" ht="15.5" x14ac:dyDescent="0.35">
      <c r="A19" s="37"/>
      <c r="B19" s="40">
        <v>5</v>
      </c>
      <c r="C19" s="41" t="s">
        <v>133</v>
      </c>
      <c r="D19" s="37"/>
      <c r="E19" s="37"/>
      <c r="F19" s="37"/>
      <c r="G19" s="37"/>
      <c r="H19" s="37"/>
      <c r="I19" s="37"/>
      <c r="J19" s="37"/>
      <c r="K19" s="37"/>
      <c r="L19" s="37"/>
      <c r="M19" s="37"/>
      <c r="N19" s="37"/>
    </row>
    <row r="20" spans="1:14" ht="15.5" x14ac:dyDescent="0.35">
      <c r="A20" s="37"/>
      <c r="B20" s="40">
        <v>6</v>
      </c>
      <c r="C20" s="41" t="s">
        <v>135</v>
      </c>
      <c r="D20" s="37"/>
      <c r="E20" s="37"/>
      <c r="F20" s="37"/>
      <c r="G20" s="37"/>
      <c r="H20" s="37"/>
      <c r="I20" s="37"/>
      <c r="J20" s="37"/>
      <c r="K20" s="37"/>
      <c r="L20" s="37"/>
      <c r="M20" s="37"/>
      <c r="N20" s="37"/>
    </row>
    <row r="21" spans="1:14" ht="15.5" x14ac:dyDescent="0.35">
      <c r="A21" s="37"/>
      <c r="B21" s="40">
        <v>7</v>
      </c>
      <c r="C21" s="41" t="s">
        <v>136</v>
      </c>
      <c r="D21" s="37"/>
      <c r="E21" s="37"/>
      <c r="F21" s="37"/>
      <c r="G21" s="37"/>
      <c r="H21" s="37"/>
      <c r="I21" s="37"/>
      <c r="J21" s="37"/>
      <c r="K21" s="37"/>
      <c r="L21" s="37"/>
      <c r="M21" s="37"/>
      <c r="N21" s="37"/>
    </row>
    <row r="22" spans="1:14" ht="15.5" x14ac:dyDescent="0.35">
      <c r="A22" s="37"/>
      <c r="B22" s="40">
        <v>8</v>
      </c>
      <c r="C22" s="41" t="s">
        <v>138</v>
      </c>
      <c r="D22" s="37"/>
      <c r="E22" s="37"/>
      <c r="F22" s="37"/>
      <c r="G22" s="37"/>
      <c r="H22" s="37"/>
      <c r="I22" s="37"/>
      <c r="J22" s="37"/>
      <c r="K22" s="37"/>
      <c r="L22" s="37"/>
      <c r="M22" s="37"/>
      <c r="N22" s="37"/>
    </row>
    <row r="23" spans="1:14" ht="15.5" x14ac:dyDescent="0.35">
      <c r="A23" s="37"/>
      <c r="B23" s="40">
        <v>9</v>
      </c>
      <c r="C23" s="41" t="s">
        <v>139</v>
      </c>
      <c r="D23" s="37"/>
      <c r="E23" s="37"/>
      <c r="F23" s="37"/>
      <c r="G23" s="37"/>
      <c r="H23" s="37"/>
      <c r="I23" s="37"/>
      <c r="J23" s="37"/>
      <c r="K23" s="37"/>
      <c r="L23" s="37"/>
      <c r="M23" s="37"/>
      <c r="N23" s="37"/>
    </row>
    <row r="24" spans="1:14" ht="15.5" x14ac:dyDescent="0.35">
      <c r="A24" s="37"/>
      <c r="B24" s="40">
        <v>10</v>
      </c>
      <c r="C24" s="41" t="s">
        <v>140</v>
      </c>
      <c r="D24" s="37"/>
      <c r="E24" s="37"/>
      <c r="F24" s="37"/>
      <c r="G24" s="37"/>
      <c r="H24" s="37"/>
      <c r="I24" s="37"/>
      <c r="J24" s="37"/>
      <c r="K24" s="37"/>
      <c r="L24" s="37"/>
      <c r="M24" s="37"/>
      <c r="N24" s="37"/>
    </row>
    <row r="25" spans="1:14" ht="15.5" x14ac:dyDescent="0.35">
      <c r="A25" s="37"/>
      <c r="B25" s="40">
        <v>11</v>
      </c>
      <c r="C25" s="41" t="s">
        <v>141</v>
      </c>
      <c r="D25" s="37"/>
      <c r="E25" s="37"/>
      <c r="F25" s="37"/>
      <c r="G25" s="37"/>
      <c r="H25" s="37"/>
      <c r="I25" s="37"/>
      <c r="J25" s="37"/>
      <c r="K25" s="37"/>
      <c r="L25" s="37"/>
      <c r="M25" s="37"/>
      <c r="N25" s="37"/>
    </row>
    <row r="26" spans="1:14" ht="15.5" x14ac:dyDescent="0.35">
      <c r="A26" s="37"/>
      <c r="B26" s="40">
        <v>12</v>
      </c>
      <c r="C26" s="41" t="s">
        <v>143</v>
      </c>
      <c r="D26" s="37"/>
      <c r="E26" s="37"/>
      <c r="F26" s="37"/>
      <c r="G26" s="37"/>
      <c r="H26" s="37"/>
      <c r="I26" s="37"/>
      <c r="J26" s="37"/>
      <c r="K26" s="37"/>
      <c r="L26" s="37"/>
      <c r="M26" s="37"/>
      <c r="N26" s="37"/>
    </row>
    <row r="27" spans="1:14" ht="15.5" x14ac:dyDescent="0.35">
      <c r="A27" s="37"/>
      <c r="B27" s="40">
        <v>13</v>
      </c>
      <c r="C27" s="41" t="s">
        <v>144</v>
      </c>
      <c r="D27" s="37"/>
      <c r="E27" s="37"/>
      <c r="F27" s="37"/>
      <c r="G27" s="37"/>
      <c r="H27" s="37"/>
      <c r="I27" s="37"/>
      <c r="J27" s="37"/>
      <c r="K27" s="37"/>
      <c r="L27" s="37"/>
      <c r="M27" s="37"/>
      <c r="N27" s="37"/>
    </row>
    <row r="28" spans="1:14" ht="15.5" x14ac:dyDescent="0.35">
      <c r="A28" s="37"/>
      <c r="B28" s="40">
        <v>14</v>
      </c>
      <c r="C28" s="41" t="s">
        <v>145</v>
      </c>
      <c r="D28" s="37"/>
      <c r="E28" s="37"/>
      <c r="F28" s="37"/>
      <c r="G28" s="37"/>
      <c r="H28" s="37"/>
      <c r="I28" s="37"/>
      <c r="J28" s="37"/>
      <c r="K28" s="37"/>
      <c r="L28" s="37"/>
      <c r="M28" s="37"/>
      <c r="N28" s="37"/>
    </row>
    <row r="29" spans="1:14" ht="15.5" x14ac:dyDescent="0.35">
      <c r="A29" s="37"/>
      <c r="B29" s="40">
        <v>15</v>
      </c>
      <c r="C29" s="41" t="s">
        <v>146</v>
      </c>
      <c r="D29" s="37"/>
      <c r="E29" s="37"/>
      <c r="F29" s="37"/>
      <c r="G29" s="37"/>
      <c r="H29" s="37"/>
      <c r="I29" s="37"/>
      <c r="J29" s="37"/>
      <c r="K29" s="37"/>
      <c r="L29" s="37"/>
      <c r="M29" s="37"/>
      <c r="N29" s="37"/>
    </row>
    <row r="30" spans="1:14" ht="15.5" x14ac:dyDescent="0.35">
      <c r="A30" s="37"/>
      <c r="B30" s="40">
        <v>16</v>
      </c>
      <c r="C30" s="41" t="s">
        <v>148</v>
      </c>
      <c r="D30" s="37"/>
      <c r="E30" s="37"/>
      <c r="F30" s="37"/>
      <c r="G30" s="37"/>
      <c r="H30" s="37"/>
      <c r="I30" s="37"/>
      <c r="J30" s="37"/>
      <c r="K30" s="37"/>
      <c r="L30" s="37"/>
      <c r="M30" s="37"/>
      <c r="N30" s="37"/>
    </row>
    <row r="31" spans="1:14" ht="15.5" x14ac:dyDescent="0.35">
      <c r="A31" s="37"/>
      <c r="B31" s="40">
        <v>17</v>
      </c>
      <c r="C31" s="41" t="s">
        <v>150</v>
      </c>
      <c r="D31" s="37"/>
      <c r="E31" s="37"/>
      <c r="F31" s="37"/>
      <c r="G31" s="37"/>
      <c r="H31" s="37"/>
      <c r="I31" s="37"/>
      <c r="J31" s="37"/>
      <c r="K31" s="37"/>
      <c r="L31" s="37"/>
      <c r="M31" s="37"/>
      <c r="N31" s="37"/>
    </row>
    <row r="32" spans="1:14" ht="15.5" x14ac:dyDescent="0.35">
      <c r="A32" s="37"/>
      <c r="B32" s="40">
        <v>18</v>
      </c>
      <c r="C32" s="41" t="s">
        <v>151</v>
      </c>
      <c r="D32" s="37"/>
      <c r="E32" s="37"/>
      <c r="F32" s="37"/>
      <c r="G32" s="37"/>
      <c r="H32" s="37"/>
      <c r="I32" s="37"/>
      <c r="J32" s="37"/>
      <c r="K32" s="37"/>
      <c r="L32" s="37"/>
      <c r="M32" s="37"/>
      <c r="N32" s="37"/>
    </row>
    <row r="33" spans="1:14" ht="15.5" x14ac:dyDescent="0.35">
      <c r="A33" s="37"/>
      <c r="B33" s="40">
        <v>19</v>
      </c>
      <c r="C33" s="41" t="s">
        <v>152</v>
      </c>
      <c r="D33" s="37"/>
      <c r="E33" s="37"/>
      <c r="F33" s="37"/>
      <c r="G33" s="37"/>
      <c r="H33" s="37"/>
      <c r="I33" s="37"/>
      <c r="J33" s="37"/>
      <c r="K33" s="37"/>
      <c r="L33" s="37"/>
      <c r="M33" s="37"/>
      <c r="N33" s="37"/>
    </row>
    <row r="34" spans="1:14" ht="15.5" x14ac:dyDescent="0.35">
      <c r="A34" s="37"/>
      <c r="B34" s="40">
        <v>20</v>
      </c>
      <c r="C34" s="41" t="s">
        <v>153</v>
      </c>
      <c r="D34" s="37"/>
      <c r="E34" s="37"/>
      <c r="F34" s="37"/>
      <c r="G34" s="37"/>
      <c r="H34" s="37"/>
      <c r="I34" s="37"/>
      <c r="J34" s="37"/>
      <c r="K34" s="37"/>
      <c r="L34" s="37"/>
      <c r="M34" s="37"/>
      <c r="N34" s="37"/>
    </row>
    <row r="35" spans="1:14" ht="15.5" x14ac:dyDescent="0.35">
      <c r="A35" s="37"/>
      <c r="B35" s="40">
        <v>21</v>
      </c>
      <c r="C35" s="41" t="s">
        <v>154</v>
      </c>
      <c r="D35" s="37"/>
      <c r="E35" s="37"/>
      <c r="F35" s="37"/>
      <c r="G35" s="37"/>
      <c r="H35" s="37"/>
      <c r="I35" s="37"/>
      <c r="J35" s="37"/>
      <c r="K35" s="37"/>
      <c r="L35" s="37"/>
      <c r="M35" s="37"/>
      <c r="N35" s="37"/>
    </row>
    <row r="36" spans="1:14" ht="15.5" x14ac:dyDescent="0.35">
      <c r="A36" s="37"/>
      <c r="B36" s="40">
        <v>22</v>
      </c>
      <c r="C36" s="79" t="s">
        <v>169</v>
      </c>
      <c r="D36" s="37"/>
      <c r="E36" s="37"/>
      <c r="F36" s="37"/>
      <c r="G36" s="37"/>
      <c r="H36" s="37"/>
      <c r="I36" s="37"/>
      <c r="J36" s="37"/>
      <c r="K36" s="37"/>
      <c r="L36" s="37"/>
      <c r="M36" s="37"/>
      <c r="N36" s="37"/>
    </row>
    <row r="37" spans="1:14" ht="15.5" x14ac:dyDescent="0.35">
      <c r="A37" s="37"/>
      <c r="B37" s="40">
        <v>23</v>
      </c>
      <c r="C37" s="79" t="s">
        <v>170</v>
      </c>
      <c r="D37" s="37"/>
      <c r="E37" s="37"/>
      <c r="F37" s="37"/>
      <c r="G37" s="37"/>
      <c r="H37" s="37"/>
      <c r="I37" s="37"/>
      <c r="J37" s="37"/>
      <c r="K37" s="37"/>
      <c r="L37" s="37"/>
      <c r="M37" s="37"/>
      <c r="N37" s="37"/>
    </row>
    <row r="38" spans="1:14" ht="15.5" x14ac:dyDescent="0.35">
      <c r="A38" s="37"/>
      <c r="B38" s="40">
        <v>24</v>
      </c>
      <c r="C38" s="41" t="s">
        <v>171</v>
      </c>
      <c r="D38" s="37"/>
      <c r="E38" s="37"/>
      <c r="F38" s="37"/>
      <c r="G38" s="37"/>
      <c r="H38" s="37"/>
      <c r="I38" s="37"/>
      <c r="J38" s="37"/>
      <c r="K38" s="37"/>
      <c r="L38" s="37"/>
      <c r="M38" s="37"/>
      <c r="N38" s="37"/>
    </row>
    <row r="39" spans="1:14" ht="15.5" x14ac:dyDescent="0.35">
      <c r="A39" s="37"/>
      <c r="B39" s="40">
        <v>25</v>
      </c>
      <c r="C39" s="41" t="s">
        <v>172</v>
      </c>
      <c r="D39" s="37"/>
      <c r="E39" s="37"/>
      <c r="F39" s="37"/>
      <c r="G39" s="37"/>
      <c r="H39" s="37"/>
      <c r="I39" s="37"/>
      <c r="J39" s="37"/>
      <c r="K39" s="37"/>
      <c r="L39" s="37"/>
      <c r="M39" s="37"/>
      <c r="N39" s="37"/>
    </row>
    <row r="40" spans="1:14" ht="15.5" x14ac:dyDescent="0.35">
      <c r="A40" s="37"/>
      <c r="B40" s="40">
        <v>26</v>
      </c>
      <c r="C40" s="41" t="s">
        <v>173</v>
      </c>
      <c r="D40" s="37"/>
      <c r="E40" s="37"/>
      <c r="F40" s="37"/>
      <c r="G40" s="37"/>
      <c r="H40" s="37"/>
      <c r="I40" s="37"/>
      <c r="J40" s="37"/>
      <c r="K40" s="37"/>
      <c r="L40" s="37"/>
      <c r="M40" s="37"/>
      <c r="N40" s="37"/>
    </row>
    <row r="41" spans="1:14" ht="15.5" x14ac:dyDescent="0.35">
      <c r="A41" s="37"/>
      <c r="B41" s="40">
        <v>27</v>
      </c>
      <c r="C41" s="41" t="s">
        <v>174</v>
      </c>
      <c r="D41" s="37"/>
      <c r="E41" s="37"/>
      <c r="F41" s="37"/>
      <c r="G41" s="37"/>
      <c r="H41" s="37"/>
      <c r="I41" s="37"/>
      <c r="J41" s="37"/>
      <c r="K41" s="37"/>
      <c r="L41" s="37"/>
      <c r="M41" s="37"/>
      <c r="N41" s="37"/>
    </row>
    <row r="42" spans="1:14" ht="15.5" x14ac:dyDescent="0.35">
      <c r="A42" s="37"/>
      <c r="B42" s="40">
        <v>28</v>
      </c>
      <c r="C42" s="41" t="s">
        <v>175</v>
      </c>
      <c r="D42" s="37"/>
      <c r="E42" s="37"/>
      <c r="F42" s="37"/>
      <c r="G42" s="37"/>
      <c r="H42" s="37"/>
      <c r="I42" s="37"/>
      <c r="J42" s="37"/>
      <c r="K42" s="37"/>
      <c r="L42" s="37"/>
      <c r="M42" s="37"/>
      <c r="N42" s="37"/>
    </row>
    <row r="43" spans="1:14" ht="15.5" x14ac:dyDescent="0.35">
      <c r="A43" s="37"/>
      <c r="B43" s="40">
        <v>29</v>
      </c>
      <c r="C43" s="41" t="s">
        <v>176</v>
      </c>
      <c r="D43" s="37"/>
      <c r="E43" s="37"/>
      <c r="F43" s="37"/>
      <c r="G43" s="37"/>
      <c r="H43" s="37"/>
      <c r="I43" s="37"/>
      <c r="J43" s="37"/>
      <c r="K43" s="37"/>
      <c r="L43" s="37"/>
      <c r="M43" s="37"/>
      <c r="N43" s="37"/>
    </row>
    <row r="44" spans="1:14" ht="15.5" x14ac:dyDescent="0.35">
      <c r="A44" s="37"/>
      <c r="B44" s="40">
        <v>30</v>
      </c>
      <c r="C44" s="41" t="s">
        <v>177</v>
      </c>
      <c r="D44" s="37"/>
      <c r="E44" s="37"/>
      <c r="F44" s="37"/>
      <c r="G44" s="37"/>
      <c r="H44" s="37"/>
      <c r="I44" s="37"/>
      <c r="J44" s="37"/>
      <c r="K44" s="37"/>
      <c r="L44" s="37"/>
      <c r="M44" s="37"/>
      <c r="N44" s="37"/>
    </row>
    <row r="45" spans="1:14" ht="15.5" x14ac:dyDescent="0.35">
      <c r="A45" s="37"/>
      <c r="B45" s="40">
        <v>31</v>
      </c>
      <c r="C45" s="79" t="s">
        <v>125</v>
      </c>
      <c r="D45" s="37"/>
      <c r="E45" s="37"/>
      <c r="F45" s="37"/>
      <c r="G45" s="37"/>
      <c r="H45" s="37"/>
      <c r="I45" s="37"/>
      <c r="J45" s="37"/>
      <c r="K45" s="37"/>
      <c r="L45" s="37"/>
      <c r="M45" s="37"/>
      <c r="N45" s="37"/>
    </row>
    <row r="46" spans="1:14" ht="15.5" x14ac:dyDescent="0.35">
      <c r="A46" s="37"/>
      <c r="B46" s="40">
        <v>32</v>
      </c>
      <c r="C46" s="41" t="s">
        <v>178</v>
      </c>
      <c r="D46" s="37"/>
      <c r="E46" s="37"/>
      <c r="F46" s="37"/>
      <c r="G46" s="37"/>
      <c r="H46" s="37"/>
      <c r="I46" s="37"/>
      <c r="J46" s="37"/>
      <c r="K46" s="37"/>
      <c r="L46" s="37"/>
      <c r="M46" s="37"/>
      <c r="N46" s="37"/>
    </row>
    <row r="47" spans="1:14" ht="15.5" x14ac:dyDescent="0.35">
      <c r="A47" s="37"/>
      <c r="B47" s="40">
        <v>33</v>
      </c>
      <c r="C47" s="41" t="s">
        <v>74</v>
      </c>
      <c r="D47" s="37"/>
      <c r="E47" s="37"/>
      <c r="F47" s="37"/>
      <c r="G47" s="37"/>
      <c r="H47" s="37"/>
      <c r="I47" s="37"/>
      <c r="J47" s="37"/>
      <c r="K47" s="37"/>
      <c r="L47" s="37"/>
      <c r="M47" s="37"/>
      <c r="N47" s="37"/>
    </row>
    <row r="48" spans="1:14" ht="15.5" x14ac:dyDescent="0.35">
      <c r="A48" s="37"/>
      <c r="B48" s="40">
        <v>34</v>
      </c>
      <c r="C48" s="41" t="s">
        <v>75</v>
      </c>
      <c r="D48" s="37"/>
      <c r="E48" s="37"/>
      <c r="F48" s="37"/>
      <c r="G48" s="37"/>
      <c r="H48" s="37"/>
      <c r="I48" s="37"/>
      <c r="J48" s="37"/>
      <c r="K48" s="37"/>
      <c r="L48" s="37"/>
      <c r="M48" s="37"/>
      <c r="N48" s="37"/>
    </row>
    <row r="49" spans="1:14" ht="15.5" x14ac:dyDescent="0.35">
      <c r="A49" s="37"/>
      <c r="B49" s="40">
        <v>35</v>
      </c>
      <c r="C49" s="41" t="s">
        <v>180</v>
      </c>
      <c r="D49" s="37"/>
      <c r="E49" s="37"/>
      <c r="F49" s="37"/>
      <c r="G49" s="37"/>
      <c r="H49" s="37"/>
      <c r="I49" s="37"/>
      <c r="J49" s="37"/>
      <c r="K49" s="37"/>
      <c r="L49" s="37"/>
      <c r="M49" s="37"/>
      <c r="N49" s="37"/>
    </row>
    <row r="50" spans="1:14" ht="15.5" x14ac:dyDescent="0.35">
      <c r="A50" s="37"/>
      <c r="B50" s="40">
        <v>36</v>
      </c>
      <c r="C50" s="41" t="s">
        <v>78</v>
      </c>
      <c r="D50" s="37"/>
      <c r="E50" s="37"/>
      <c r="F50" s="37"/>
      <c r="G50" s="37"/>
      <c r="H50" s="37"/>
      <c r="I50" s="37"/>
      <c r="J50" s="37"/>
      <c r="K50" s="37"/>
      <c r="L50" s="37"/>
      <c r="M50" s="37"/>
      <c r="N50" s="37"/>
    </row>
    <row r="51" spans="1:14" ht="15.5" x14ac:dyDescent="0.35">
      <c r="A51" s="37"/>
      <c r="B51" s="40">
        <v>37</v>
      </c>
      <c r="C51" s="41" t="s">
        <v>181</v>
      </c>
      <c r="D51" s="37"/>
      <c r="E51" s="37"/>
      <c r="F51" s="37"/>
      <c r="G51" s="37"/>
      <c r="H51" s="37"/>
      <c r="I51" s="37"/>
      <c r="J51" s="37"/>
      <c r="K51" s="37"/>
      <c r="L51" s="37"/>
      <c r="M51" s="37"/>
      <c r="N51" s="37"/>
    </row>
    <row r="52" spans="1:14" ht="15.5" x14ac:dyDescent="0.35">
      <c r="A52" s="37"/>
      <c r="B52" s="40">
        <v>38</v>
      </c>
      <c r="C52" s="41" t="s">
        <v>89</v>
      </c>
      <c r="D52" s="37"/>
      <c r="E52" s="37"/>
      <c r="F52" s="37"/>
      <c r="G52" s="37"/>
      <c r="H52" s="37"/>
      <c r="I52" s="37"/>
      <c r="J52" s="37"/>
      <c r="K52" s="37"/>
      <c r="L52" s="37"/>
      <c r="M52" s="37"/>
      <c r="N52" s="37"/>
    </row>
    <row r="53" spans="1:14" ht="15.5" x14ac:dyDescent="0.35">
      <c r="A53" s="37"/>
      <c r="B53" s="40">
        <v>39</v>
      </c>
      <c r="C53" s="41" t="s">
        <v>182</v>
      </c>
      <c r="D53" s="37"/>
      <c r="E53" s="37"/>
      <c r="F53" s="37"/>
      <c r="G53" s="37"/>
      <c r="H53" s="37"/>
      <c r="I53" s="37"/>
      <c r="J53" s="37"/>
      <c r="K53" s="37"/>
      <c r="L53" s="37"/>
      <c r="M53" s="37"/>
      <c r="N53" s="37"/>
    </row>
    <row r="54" spans="1:14" ht="15.5" x14ac:dyDescent="0.35">
      <c r="A54" s="37"/>
      <c r="B54" s="40">
        <v>40</v>
      </c>
      <c r="C54" s="41" t="s">
        <v>219</v>
      </c>
      <c r="D54" s="37"/>
      <c r="E54" s="37"/>
      <c r="F54" s="37"/>
      <c r="G54" s="37"/>
      <c r="H54" s="37"/>
      <c r="I54" s="37"/>
      <c r="J54" s="37"/>
      <c r="K54" s="37"/>
      <c r="L54" s="37"/>
      <c r="M54" s="37"/>
      <c r="N54" s="37"/>
    </row>
    <row r="55" spans="1:14" ht="15.5" x14ac:dyDescent="0.35">
      <c r="A55" s="37"/>
      <c r="B55" s="40">
        <v>41</v>
      </c>
      <c r="C55" s="41" t="s">
        <v>152</v>
      </c>
      <c r="D55" s="37"/>
      <c r="E55" s="37"/>
      <c r="F55" s="37"/>
      <c r="G55" s="37"/>
      <c r="H55" s="37"/>
      <c r="I55" s="37"/>
      <c r="J55" s="37"/>
      <c r="K55" s="37"/>
      <c r="L55" s="37"/>
      <c r="M55" s="37"/>
      <c r="N55" s="37"/>
    </row>
    <row r="56" spans="1:14" ht="15.5" x14ac:dyDescent="0.35">
      <c r="A56" s="37"/>
      <c r="B56" s="40">
        <v>42</v>
      </c>
      <c r="C56" s="41" t="s">
        <v>152</v>
      </c>
      <c r="D56" s="37"/>
      <c r="E56" s="37"/>
      <c r="F56" s="37"/>
      <c r="G56" s="37"/>
      <c r="H56" s="37"/>
      <c r="I56" s="37"/>
      <c r="J56" s="37"/>
      <c r="K56" s="37"/>
      <c r="L56" s="37"/>
      <c r="M56" s="37"/>
      <c r="N56" s="37"/>
    </row>
    <row r="57" spans="1:14" ht="15.5" x14ac:dyDescent="0.35">
      <c r="A57" s="37"/>
      <c r="B57" s="40">
        <v>43</v>
      </c>
      <c r="C57" s="41" t="s">
        <v>227</v>
      </c>
      <c r="D57" s="37"/>
      <c r="E57" s="37"/>
      <c r="F57" s="37"/>
      <c r="G57" s="37"/>
      <c r="H57" s="37"/>
      <c r="I57" s="37"/>
      <c r="J57" s="37"/>
      <c r="K57" s="37"/>
      <c r="L57" s="37"/>
      <c r="M57" s="37"/>
      <c r="N57" s="37"/>
    </row>
    <row r="58" spans="1:14" ht="15.5" x14ac:dyDescent="0.35">
      <c r="A58" s="37"/>
      <c r="B58" s="40">
        <v>44</v>
      </c>
      <c r="C58" s="41" t="s">
        <v>235</v>
      </c>
      <c r="D58" s="37"/>
      <c r="E58" s="37"/>
      <c r="F58" s="37"/>
      <c r="G58" s="37"/>
      <c r="H58" s="37"/>
      <c r="I58" s="37"/>
      <c r="J58" s="37"/>
      <c r="K58" s="37"/>
      <c r="L58" s="37"/>
      <c r="M58" s="37"/>
      <c r="N58" s="37"/>
    </row>
    <row r="59" spans="1:14" ht="15.5" x14ac:dyDescent="0.35">
      <c r="A59" s="37"/>
      <c r="B59" s="40">
        <v>45</v>
      </c>
      <c r="C59" s="41" t="s">
        <v>152</v>
      </c>
      <c r="D59" s="37"/>
      <c r="E59" s="37"/>
      <c r="F59" s="37"/>
      <c r="G59" s="37"/>
      <c r="H59" s="37"/>
      <c r="I59" s="37"/>
      <c r="J59" s="37"/>
      <c r="K59" s="37"/>
      <c r="L59" s="37"/>
      <c r="M59" s="37"/>
      <c r="N59" s="37"/>
    </row>
    <row r="60" spans="1:14" ht="15.5" x14ac:dyDescent="0.35">
      <c r="A60" s="37"/>
      <c r="B60" s="40">
        <v>46</v>
      </c>
      <c r="C60" s="41" t="s">
        <v>265</v>
      </c>
      <c r="D60" s="37"/>
      <c r="E60" s="37"/>
      <c r="F60" s="37"/>
      <c r="G60" s="37"/>
      <c r="H60" s="37"/>
      <c r="I60" s="37"/>
      <c r="J60" s="37"/>
      <c r="K60" s="37"/>
      <c r="L60" s="37"/>
      <c r="M60" s="37"/>
      <c r="N60" s="37"/>
    </row>
    <row r="61" spans="1:14" ht="15.5" x14ac:dyDescent="0.35">
      <c r="A61" s="37"/>
      <c r="B61" s="40">
        <v>47</v>
      </c>
      <c r="C61" s="41" t="s">
        <v>266</v>
      </c>
      <c r="D61" s="37"/>
      <c r="E61" s="37"/>
      <c r="F61" s="37"/>
      <c r="G61" s="37"/>
      <c r="H61" s="37"/>
      <c r="I61" s="37"/>
      <c r="J61" s="37"/>
      <c r="K61" s="37"/>
      <c r="L61" s="37"/>
      <c r="M61" s="37"/>
      <c r="N61" s="37"/>
    </row>
    <row r="62" spans="1:14" ht="15.5" x14ac:dyDescent="0.35">
      <c r="A62" s="37"/>
      <c r="B62" s="40">
        <v>48</v>
      </c>
      <c r="C62" s="41" t="s">
        <v>271</v>
      </c>
      <c r="D62" s="37"/>
      <c r="E62" s="37"/>
      <c r="F62" s="37"/>
      <c r="G62" s="37"/>
      <c r="H62" s="37"/>
      <c r="I62" s="37"/>
      <c r="J62" s="37"/>
      <c r="K62" s="37"/>
      <c r="L62" s="37"/>
      <c r="M62" s="37"/>
      <c r="N62" s="37"/>
    </row>
    <row r="63" spans="1:14" ht="15.5" x14ac:dyDescent="0.35">
      <c r="A63" s="37"/>
      <c r="B63" s="40">
        <v>49</v>
      </c>
      <c r="C63" s="41" t="s">
        <v>293</v>
      </c>
      <c r="D63" s="37"/>
      <c r="E63" s="37"/>
      <c r="F63" s="37"/>
      <c r="G63" s="37"/>
      <c r="H63" s="37"/>
      <c r="I63" s="37"/>
      <c r="J63" s="37"/>
      <c r="K63" s="37"/>
      <c r="L63" s="37"/>
      <c r="M63" s="37"/>
      <c r="N63" s="37"/>
    </row>
    <row r="64" spans="1:14" ht="15.5" x14ac:dyDescent="0.35">
      <c r="A64" s="37"/>
      <c r="B64" s="40">
        <v>50</v>
      </c>
      <c r="C64" s="41" t="s">
        <v>294</v>
      </c>
      <c r="D64" s="37"/>
      <c r="E64" s="37"/>
      <c r="F64" s="37"/>
      <c r="G64" s="37"/>
      <c r="H64" s="37"/>
      <c r="I64" s="37"/>
      <c r="J64" s="37"/>
      <c r="K64" s="37"/>
      <c r="L64" s="37"/>
      <c r="M64" s="37"/>
      <c r="N64" s="37"/>
    </row>
    <row r="65" spans="1:14" ht="15.5" x14ac:dyDescent="0.35">
      <c r="A65" s="37"/>
      <c r="B65" s="40">
        <v>51</v>
      </c>
      <c r="C65" s="61" t="s">
        <v>300</v>
      </c>
      <c r="D65" s="37"/>
      <c r="E65" s="37"/>
      <c r="F65" s="37"/>
      <c r="G65" s="37"/>
      <c r="H65" s="37"/>
      <c r="I65" s="37"/>
      <c r="J65" s="37"/>
      <c r="K65" s="37"/>
      <c r="L65" s="37"/>
      <c r="M65" s="37"/>
      <c r="N65" s="37"/>
    </row>
    <row r="66" spans="1:14" ht="15.5" x14ac:dyDescent="0.35">
      <c r="A66" s="37"/>
      <c r="B66" s="40">
        <v>52</v>
      </c>
      <c r="C66" s="41" t="s">
        <v>308</v>
      </c>
      <c r="D66" s="37"/>
      <c r="E66" s="37"/>
      <c r="F66" s="37"/>
      <c r="G66" s="37"/>
      <c r="H66" s="37"/>
      <c r="I66" s="37"/>
      <c r="J66" s="37"/>
      <c r="K66" s="37"/>
      <c r="L66" s="37"/>
      <c r="M66" s="37"/>
      <c r="N66" s="37"/>
    </row>
    <row r="67" spans="1:14" ht="15.5" x14ac:dyDescent="0.35">
      <c r="A67" s="37"/>
      <c r="B67" s="40">
        <v>53</v>
      </c>
      <c r="C67" s="41" t="s">
        <v>312</v>
      </c>
      <c r="D67" s="37"/>
      <c r="E67" s="37"/>
      <c r="F67" s="37"/>
      <c r="G67" s="37"/>
      <c r="H67" s="37"/>
      <c r="I67" s="37"/>
      <c r="J67" s="37"/>
      <c r="K67" s="37"/>
      <c r="L67" s="37"/>
      <c r="M67" s="37"/>
      <c r="N67" s="37"/>
    </row>
    <row r="68" spans="1:14" ht="15.5" x14ac:dyDescent="0.35">
      <c r="A68" s="37"/>
      <c r="B68" s="40">
        <v>54</v>
      </c>
      <c r="C68" s="41" t="s">
        <v>317</v>
      </c>
      <c r="D68" s="37"/>
      <c r="E68" s="37"/>
      <c r="F68" s="37"/>
      <c r="G68" s="37"/>
      <c r="H68" s="37"/>
      <c r="I68" s="37"/>
      <c r="J68" s="37"/>
      <c r="K68" s="37"/>
      <c r="L68" s="37"/>
      <c r="M68" s="37"/>
      <c r="N68" s="37"/>
    </row>
    <row r="69" spans="1:14" ht="15.5" x14ac:dyDescent="0.35">
      <c r="A69" s="37"/>
      <c r="B69" s="40">
        <v>55</v>
      </c>
      <c r="C69" s="41" t="s">
        <v>321</v>
      </c>
      <c r="D69" s="37"/>
      <c r="E69" s="37"/>
      <c r="F69" s="37"/>
      <c r="G69" s="37"/>
      <c r="H69" s="37"/>
      <c r="I69" s="37"/>
      <c r="J69" s="37"/>
      <c r="K69" s="37"/>
      <c r="L69" s="37"/>
      <c r="M69" s="37"/>
      <c r="N69" s="37"/>
    </row>
    <row r="70" spans="1:14" ht="15.5" x14ac:dyDescent="0.35">
      <c r="A70" s="37"/>
      <c r="B70" s="40">
        <v>56</v>
      </c>
      <c r="C70" s="41" t="s">
        <v>45</v>
      </c>
      <c r="D70" s="37"/>
      <c r="E70" s="37"/>
      <c r="F70" s="37"/>
      <c r="G70" s="37"/>
      <c r="H70" s="37"/>
      <c r="I70" s="37"/>
      <c r="J70" s="37"/>
      <c r="K70" s="37"/>
      <c r="L70" s="37"/>
      <c r="M70" s="37"/>
      <c r="N70" s="37"/>
    </row>
    <row r="71" spans="1:14" ht="15.5" x14ac:dyDescent="0.35">
      <c r="A71" s="37"/>
      <c r="B71" s="68">
        <v>57</v>
      </c>
      <c r="C71" s="41" t="s">
        <v>322</v>
      </c>
      <c r="D71" s="37"/>
      <c r="E71" s="37"/>
      <c r="F71" s="37"/>
      <c r="G71" s="37"/>
      <c r="H71" s="37"/>
      <c r="I71" s="37"/>
      <c r="J71" s="37"/>
      <c r="K71" s="37"/>
      <c r="L71" s="37"/>
      <c r="M71" s="37"/>
      <c r="N71" s="37"/>
    </row>
    <row r="72" spans="1:14" ht="15.5" x14ac:dyDescent="0.35">
      <c r="A72" s="37"/>
      <c r="B72" s="68">
        <v>58</v>
      </c>
      <c r="C72" s="41" t="s">
        <v>325</v>
      </c>
      <c r="D72" s="37"/>
      <c r="E72" s="37"/>
      <c r="F72" s="37"/>
      <c r="G72" s="37"/>
      <c r="H72" s="37"/>
      <c r="I72" s="37"/>
      <c r="J72" s="37"/>
      <c r="K72" s="37"/>
      <c r="L72" s="37"/>
      <c r="M72" s="37"/>
      <c r="N72" s="37"/>
    </row>
    <row r="73" spans="1:14" ht="15.5" x14ac:dyDescent="0.35">
      <c r="A73" s="37"/>
      <c r="B73" s="68">
        <v>59</v>
      </c>
      <c r="C73" s="41" t="s">
        <v>324</v>
      </c>
      <c r="D73" s="37"/>
      <c r="E73" s="37"/>
      <c r="F73" s="37"/>
      <c r="G73" s="37"/>
      <c r="H73" s="37"/>
      <c r="I73" s="37"/>
      <c r="J73" s="37"/>
      <c r="K73" s="37"/>
      <c r="L73" s="37"/>
      <c r="M73" s="37"/>
      <c r="N73" s="37"/>
    </row>
    <row r="74" spans="1:14" ht="15.5" x14ac:dyDescent="0.35">
      <c r="A74" s="37"/>
      <c r="B74" s="68">
        <v>60</v>
      </c>
      <c r="C74" s="69" t="s">
        <v>326</v>
      </c>
      <c r="D74" s="37"/>
      <c r="E74" s="37"/>
      <c r="F74" s="37"/>
      <c r="G74" s="37"/>
      <c r="H74" s="37"/>
      <c r="I74" s="37"/>
      <c r="J74" s="37"/>
      <c r="K74" s="37"/>
      <c r="L74" s="37"/>
      <c r="M74" s="37"/>
      <c r="N74" s="37"/>
    </row>
    <row r="75" spans="1:14" ht="15.5" x14ac:dyDescent="0.35">
      <c r="A75" s="37"/>
      <c r="B75" s="68">
        <v>61</v>
      </c>
      <c r="C75" s="69" t="s">
        <v>332</v>
      </c>
      <c r="D75" s="37"/>
      <c r="E75" s="37"/>
      <c r="F75" s="37"/>
      <c r="G75" s="37"/>
      <c r="H75" s="37"/>
      <c r="I75" s="37"/>
      <c r="J75" s="37"/>
      <c r="K75" s="37"/>
      <c r="L75" s="37"/>
      <c r="M75" s="37"/>
      <c r="N75" s="37"/>
    </row>
    <row r="76" spans="1:14" ht="15.5" x14ac:dyDescent="0.35">
      <c r="A76" s="37"/>
      <c r="B76" s="68">
        <v>62</v>
      </c>
      <c r="C76" s="69" t="s">
        <v>339</v>
      </c>
      <c r="D76" s="74"/>
      <c r="E76" s="74"/>
      <c r="F76" s="74"/>
      <c r="G76" s="74"/>
      <c r="H76" s="37"/>
      <c r="I76" s="37"/>
      <c r="J76" s="37"/>
      <c r="K76" s="37"/>
      <c r="L76" s="37"/>
      <c r="M76" s="37"/>
      <c r="N76" s="37"/>
    </row>
    <row r="77" spans="1:14" ht="15.5" x14ac:dyDescent="0.35">
      <c r="A77" s="37"/>
      <c r="B77" s="68">
        <v>63</v>
      </c>
      <c r="C77" s="69" t="s">
        <v>391</v>
      </c>
      <c r="D77" s="37"/>
      <c r="E77" s="37"/>
      <c r="F77" s="37"/>
      <c r="G77" s="37"/>
      <c r="H77" s="37"/>
      <c r="I77" s="37"/>
      <c r="J77" s="37"/>
      <c r="K77" s="37"/>
      <c r="L77" s="37"/>
      <c r="M77" s="37"/>
      <c r="N77" s="37"/>
    </row>
    <row r="78" spans="1:14" ht="15.5" x14ac:dyDescent="0.35">
      <c r="A78" s="37"/>
      <c r="B78" s="68">
        <v>64</v>
      </c>
      <c r="C78" s="69" t="s">
        <v>458</v>
      </c>
      <c r="D78" s="37"/>
      <c r="E78" s="37"/>
      <c r="F78" s="37"/>
      <c r="G78" s="37"/>
      <c r="H78" s="37"/>
      <c r="I78" s="37"/>
      <c r="J78" s="37"/>
      <c r="K78" s="37"/>
      <c r="L78" s="37"/>
      <c r="M78" s="37"/>
      <c r="N78" s="37"/>
    </row>
    <row r="79" spans="1:14" ht="15.5" x14ac:dyDescent="0.35">
      <c r="A79" s="37"/>
      <c r="B79" s="68">
        <v>65</v>
      </c>
      <c r="C79" s="69" t="s">
        <v>459</v>
      </c>
      <c r="D79" s="37"/>
      <c r="E79" s="37"/>
      <c r="F79" s="37"/>
      <c r="G79" s="37"/>
      <c r="H79" s="37"/>
      <c r="I79" s="37"/>
      <c r="J79" s="37"/>
      <c r="K79" s="37"/>
      <c r="L79" s="37"/>
      <c r="M79" s="37"/>
      <c r="N79" s="37"/>
    </row>
    <row r="80" spans="1:14" ht="15.5" x14ac:dyDescent="0.35">
      <c r="A80" s="37"/>
      <c r="B80" s="83">
        <v>66</v>
      </c>
      <c r="C80" s="69" t="s">
        <v>470</v>
      </c>
      <c r="D80" s="84"/>
      <c r="E80" s="84"/>
      <c r="F80" s="84"/>
      <c r="G80" s="84"/>
      <c r="H80" s="84"/>
      <c r="I80" s="37"/>
      <c r="J80" s="37"/>
      <c r="K80" s="37"/>
      <c r="L80" s="37"/>
      <c r="M80" s="37"/>
      <c r="N80" s="37"/>
    </row>
    <row r="81" spans="1:14" ht="15.5" x14ac:dyDescent="0.35">
      <c r="A81" s="37"/>
      <c r="B81" s="83">
        <v>67</v>
      </c>
      <c r="C81" s="69" t="s">
        <v>465</v>
      </c>
      <c r="D81" s="84"/>
      <c r="E81" s="84"/>
      <c r="F81" s="84"/>
      <c r="G81" s="84"/>
      <c r="H81" s="84"/>
      <c r="I81" s="37"/>
      <c r="J81" s="37"/>
      <c r="K81" s="37"/>
      <c r="L81" s="37"/>
      <c r="M81" s="37"/>
      <c r="N81" s="37"/>
    </row>
    <row r="82" spans="1:14" ht="15.5" x14ac:dyDescent="0.35">
      <c r="A82" s="37"/>
      <c r="B82" s="83">
        <v>68</v>
      </c>
      <c r="C82" s="69" t="s">
        <v>487</v>
      </c>
      <c r="D82" s="74"/>
      <c r="E82" s="74"/>
      <c r="F82" s="74"/>
      <c r="G82" s="74"/>
      <c r="H82" s="74"/>
      <c r="I82" s="37"/>
      <c r="J82" s="37"/>
      <c r="K82" s="37"/>
      <c r="L82" s="37"/>
      <c r="M82" s="37"/>
      <c r="N82" s="37"/>
    </row>
    <row r="83" spans="1:14" ht="15.5" x14ac:dyDescent="0.35">
      <c r="B83" s="94">
        <v>69</v>
      </c>
      <c r="C83" s="95" t="s">
        <v>511</v>
      </c>
      <c r="D83" s="74"/>
      <c r="E83" s="74"/>
      <c r="F83" s="74"/>
      <c r="G83" s="74"/>
      <c r="H83" s="74"/>
      <c r="I83" s="74"/>
      <c r="J83" s="74"/>
      <c r="K83" s="74"/>
      <c r="L83" s="74"/>
      <c r="M83" s="74"/>
    </row>
  </sheetData>
  <hyperlinks>
    <hyperlink ref="C53" r:id="rId1" xr:uid="{E531DE09-C3D9-42B7-AF94-5C5382784549}"/>
    <hyperlink ref="C52" r:id="rId2" xr:uid="{B54D0096-151E-4C66-951A-0109DDA643C3}"/>
    <hyperlink ref="C51" r:id="rId3" xr:uid="{9CC94EF1-B267-4F83-882A-4B728B611F3B}"/>
    <hyperlink ref="C49" r:id="rId4" xr:uid="{6BABA3B5-8CB4-4A40-BB5F-84B2AFE23338}"/>
    <hyperlink ref="C50" r:id="rId5" xr:uid="{388FE779-AD26-4D76-A70B-4558D4621D2F}"/>
    <hyperlink ref="C48" r:id="rId6" xr:uid="{A3B9445F-52B4-426D-807F-D0C5B2474D63}"/>
    <hyperlink ref="C47" r:id="rId7" xr:uid="{B5F8FDAE-F400-4612-984F-187905EBCA89}"/>
    <hyperlink ref="C46" r:id="rId8" xr:uid="{37EC0102-9D45-430C-A653-A41CB55FD1EE}"/>
    <hyperlink ref="C45" r:id="rId9" xr:uid="{3BD5CECC-0689-4DA4-A162-FB6640646D90}"/>
    <hyperlink ref="C44" r:id="rId10" xr:uid="{80A6639A-7AE0-4922-9C29-BC553ADAAFBE}"/>
    <hyperlink ref="C43" r:id="rId11" xr:uid="{98406C14-364F-44FF-827C-21557C16B48F}"/>
    <hyperlink ref="C42" r:id="rId12" xr:uid="{6BD1B3E6-EE14-44DF-848F-731679EDC9A4}"/>
    <hyperlink ref="C41" r:id="rId13" xr:uid="{9F3A33B7-FE7F-46B9-AD75-DB00B68481EF}"/>
    <hyperlink ref="C40" r:id="rId14" xr:uid="{1D55FD7B-45C6-4338-B132-6E8A06A84668}"/>
    <hyperlink ref="C39" r:id="rId15" xr:uid="{593837F9-A69A-4E16-B5FF-A5CB9E5CEDF5}"/>
    <hyperlink ref="C38" r:id="rId16" xr:uid="{8CFAF991-939A-4517-BEDF-E245290F2777}"/>
    <hyperlink ref="C37" r:id="rId17" xr:uid="{D5E471A0-B2AC-47EE-B4F7-19205DF20BEB}"/>
    <hyperlink ref="C36" r:id="rId18" xr:uid="{E8A88337-A57F-40E1-8246-D283FA1E9F81}"/>
    <hyperlink ref="C35" r:id="rId19" xr:uid="{845B05B0-DA9D-487A-8267-199069601C33}"/>
    <hyperlink ref="C34" r:id="rId20" xr:uid="{AE6E2B0F-0761-4C8C-9F98-81C417CB742A}"/>
    <hyperlink ref="C33" r:id="rId21" xr:uid="{000947B5-6504-42BF-BFA3-0EABA9607015}"/>
    <hyperlink ref="C32" r:id="rId22" xr:uid="{8F936360-9B8A-4C37-A749-C4188BA072F5}"/>
    <hyperlink ref="C31" r:id="rId23" xr:uid="{5B6BFC44-8642-4F82-958A-A286B19B408E}"/>
    <hyperlink ref="C30" r:id="rId24" xr:uid="{28AD2D6A-7247-4BD6-A67F-4EBA7BEF33D9}"/>
    <hyperlink ref="C29" r:id="rId25" xr:uid="{317CD112-CC96-4916-A9E3-006B436BD0F3}"/>
    <hyperlink ref="C28" r:id="rId26" xr:uid="{2144F81D-AAC0-43AE-8527-546DFCD883DD}"/>
    <hyperlink ref="C27" r:id="rId27" xr:uid="{6A6D0EE4-8072-487C-875E-F9FFCB2AEEDC}"/>
    <hyperlink ref="C26" r:id="rId28" xr:uid="{D4C393D2-5387-4DE4-960C-7C685754FA28}"/>
    <hyperlink ref="C25" r:id="rId29" xr:uid="{108A30D6-ACE8-467E-8AD5-38240A12DFC8}"/>
    <hyperlink ref="C24" r:id="rId30" xr:uid="{B7D72BFC-F7FA-41C5-84FB-1EBEC9EF0CF4}"/>
    <hyperlink ref="C22" r:id="rId31" xr:uid="{140088E7-8349-478F-A040-E0E122FEAC5F}"/>
    <hyperlink ref="C21" r:id="rId32" xr:uid="{C00828C7-2179-43E9-88BC-8E903A3143EF}"/>
    <hyperlink ref="C20" r:id="rId33" xr:uid="{E0509F4F-F25F-410F-9A36-D15C1E0A5431}"/>
    <hyperlink ref="C19" r:id="rId34" xr:uid="{CFED564B-DC99-47B0-8A17-EC244CF505BB}"/>
    <hyperlink ref="C18" r:id="rId35" xr:uid="{EE5FDB42-A43F-4B9E-9460-C17BFCF21A6E}"/>
    <hyperlink ref="C17" r:id="rId36" xr:uid="{09F7259C-42D3-4B7D-935F-D4B4151736D5}"/>
    <hyperlink ref="C16" r:id="rId37" xr:uid="{6273C196-A531-432B-9010-7EA71E8ACC3F}"/>
    <hyperlink ref="C15" r:id="rId38" xr:uid="{63F828B9-6790-49AE-96AF-DB519CBDB94D}"/>
    <hyperlink ref="C54" r:id="rId39" xr:uid="{E562709F-244C-48BE-88B8-77F49127D45F}"/>
    <hyperlink ref="C55" r:id="rId40" xr:uid="{E4A1A1EF-A691-4F13-BAA3-95284B6DB087}"/>
    <hyperlink ref="C56" r:id="rId41" xr:uid="{1D8C54CB-57CA-47FB-A9CB-66826BD4DF37}"/>
    <hyperlink ref="C57" r:id="rId42" display="AUC Project Update Filed" xr:uid="{10810E04-F944-47EA-AFE4-43A92DDB1DC5}"/>
    <hyperlink ref="C58" r:id="rId43" xr:uid="{4213446A-0EAA-4DC6-93AA-578FB6CA3138}"/>
    <hyperlink ref="C59" r:id="rId44" xr:uid="{53530F4B-3CCF-4DA1-90C8-3D12BDED8C98}"/>
    <hyperlink ref="C60" r:id="rId45" xr:uid="{B4A6CAD8-5F98-4542-A091-FD3140C9C729}"/>
    <hyperlink ref="C61" r:id="rId46" display="NGTL West Path Delivery 2023 CER" xr:uid="{49965356-BD4D-4D24-A8B3-51ECDE0DB7BF}"/>
    <hyperlink ref="C62" r:id="rId47" xr:uid="{9CEA3986-E654-4643-B15C-469CBC88DF4D}"/>
    <hyperlink ref="C6" r:id="rId48" xr:uid="{527C2CB4-5141-420F-90D7-89AD725D4420}"/>
    <hyperlink ref="C7" r:id="rId49" xr:uid="{23E916BE-25B7-4C79-88D9-D4825AE18AC8}"/>
    <hyperlink ref="C5" r:id="rId50" xr:uid="{E47E9D65-E44F-4A3B-B4D6-097B9685B1B3}"/>
    <hyperlink ref="C8" r:id="rId51" xr:uid="{DDD6D15D-B2F7-495A-9BE7-A5AED4D295DC}"/>
    <hyperlink ref="C10" r:id="rId52" xr:uid="{8ECE7CF0-ABB4-4C67-BB1B-A3BB2C516DEA}"/>
    <hyperlink ref="C9" r:id="rId53" xr:uid="{A131DAAB-9C96-42BD-AD3C-82A34DEB54EB}"/>
    <hyperlink ref="C11" r:id="rId54" xr:uid="{6E644411-68F1-40C5-BC96-BD5711748534}"/>
    <hyperlink ref="C63" r:id="rId55" xr:uid="{0B583A78-740D-4624-BFA0-4B65C873B91B}"/>
    <hyperlink ref="C64" r:id="rId56" xr:uid="{40FEF483-C1E1-4827-B86B-A63D0695CDFE}"/>
    <hyperlink ref="C65" r:id="rId57" display="https://apps.cer-rec.gc.ca/REGDOCS/Item/Filing/C10955" xr:uid="{C8B864DB-4EFF-4A10-A8A5-8C0C086BDF66}"/>
    <hyperlink ref="C66" r:id="rId58" xr:uid="{4270AA7B-EAB7-409D-A008-BBB94BF847DE}"/>
    <hyperlink ref="C67" r:id="rId59" xr:uid="{7F5C5893-ACD4-4E36-8DC2-75A2163F90D6}"/>
    <hyperlink ref="C68" r:id="rId60" xr:uid="{985E7B81-6E5D-4404-8594-6B1BE0835608}"/>
    <hyperlink ref="C69" r:id="rId61" xr:uid="{E4D9EAFF-3266-4188-965F-3B05E213498D}"/>
    <hyperlink ref="C70" r:id="rId62" xr:uid="{EB574BB5-D15A-437E-BD9D-B6D1F8855DB6}"/>
    <hyperlink ref="C72" r:id="rId63" xr:uid="{4A3C29A6-4F62-4700-A7F3-2417A6397733}"/>
    <hyperlink ref="C73" r:id="rId64" xr:uid="{2145C360-F053-485E-859E-15047F69F07E}"/>
    <hyperlink ref="C74" r:id="rId65" xr:uid="{D9E29569-9B61-4BB6-AEEB-BD5FEF7F4F8E}"/>
    <hyperlink ref="C71" r:id="rId66" xr:uid="{2089817F-BC83-482C-97BD-CC86EDB02230}"/>
    <hyperlink ref="C75" r:id="rId67" xr:uid="{5B2F4D28-A5A9-403F-9596-3D75175B1756}"/>
    <hyperlink ref="C76" r:id="rId68" xr:uid="{D81FEB54-26A7-4E4E-A079-7E10DAD5B062}"/>
    <hyperlink ref="C12" r:id="rId69" xr:uid="{B642F7B5-1C4E-4B8A-AB55-FAFC0A7BB818}"/>
    <hyperlink ref="C77" r:id="rId70" xr:uid="{8C3A8003-E749-446B-9E4C-1E49AB98330A}"/>
    <hyperlink ref="C13" r:id="rId71" xr:uid="{A0C988AF-9A6C-4C49-89A8-DB8C591C52EA}"/>
    <hyperlink ref="C23" r:id="rId72" xr:uid="{7247A551-FE05-4A06-98CE-FE9D7FA22068}"/>
    <hyperlink ref="C78" r:id="rId73" xr:uid="{90CFC487-0753-438E-96E3-922E5B342B59}"/>
    <hyperlink ref="C79" r:id="rId74" xr:uid="{2C502E10-EAB6-499C-A25C-0213D5698BF3}"/>
    <hyperlink ref="C80" r:id="rId75" xr:uid="{7406100B-71BE-42C6-89CD-6BB6389F0DBD}"/>
    <hyperlink ref="C81" r:id="rId76" display="2021 Meter Stations and Laterals Abandonment Program" xr:uid="{C5D067CB-0BC7-4E66-A016-0EF8A61484F1}"/>
    <hyperlink ref="C82" r:id="rId77" xr:uid="{CE2DF4FD-18AC-41D5-846F-AB9530FA3413}"/>
    <hyperlink ref="C83" r:id="rId78" xr:uid="{CD395273-B8EB-4C12-B1F9-8009C9866D53}"/>
  </hyperlinks>
  <pageMargins left="0.7" right="0.7" top="0.75" bottom="0.75" header="0.3" footer="0.3"/>
  <pageSetup scale="80" orientation="portrait" horizontalDpi="90" verticalDpi="90" r:id="rId79"/>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4.5" x14ac:dyDescent="0.35"/>
  <cols>
    <col min="2" max="2" width="40.54296875" bestFit="1" customWidth="1"/>
    <col min="3" max="3" width="12.54296875" customWidth="1"/>
  </cols>
  <sheetData>
    <row r="1" spans="2:3" ht="15" thickBot="1" x14ac:dyDescent="0.4"/>
    <row r="2" spans="2:3" ht="27" customHeight="1" thickBot="1" x14ac:dyDescent="0.4">
      <c r="B2" s="6" t="s">
        <v>7</v>
      </c>
      <c r="C2" s="6" t="s">
        <v>207</v>
      </c>
    </row>
    <row r="3" spans="2:3" ht="16" thickBot="1" x14ac:dyDescent="0.4">
      <c r="B3" s="7" t="s">
        <v>121</v>
      </c>
      <c r="C3" s="8">
        <f>COUNTIF('Facilities Update'!$B$3:B$88, "Abandonment")</f>
        <v>1</v>
      </c>
    </row>
    <row r="4" spans="2:3" ht="16" thickBot="1" x14ac:dyDescent="0.4">
      <c r="B4" s="5" t="s">
        <v>110</v>
      </c>
      <c r="C4" s="8">
        <f>COUNTIF('Facilities Update'!$B$3:B$88, "Clearwater West Expansion")</f>
        <v>4</v>
      </c>
    </row>
    <row r="5" spans="2:3" ht="16" thickBot="1" x14ac:dyDescent="0.4">
      <c r="B5" s="5" t="s">
        <v>195</v>
      </c>
      <c r="C5" s="8">
        <f>COUNTIF('Facilities Update'!$B$3:B$88, "Cogen Delivery Station")</f>
        <v>0</v>
      </c>
    </row>
    <row r="6" spans="2:3" ht="16" thickBot="1" x14ac:dyDescent="0.4">
      <c r="B6" s="5" t="s">
        <v>119</v>
      </c>
      <c r="C6" s="8">
        <f>COUNTIF('Facilities Update'!$B$3:B$88, "Compressor Station")</f>
        <v>1</v>
      </c>
    </row>
    <row r="7" spans="2:3" ht="16" thickBot="1" x14ac:dyDescent="0.4">
      <c r="B7" s="5" t="s">
        <v>116</v>
      </c>
      <c r="C7" s="8">
        <f>COUNTIF('Facilities Update'!$B$3:B$88, "Compressor Station Coolers")</f>
        <v>1</v>
      </c>
    </row>
    <row r="8" spans="2:3" ht="16" thickBot="1" x14ac:dyDescent="0.4">
      <c r="B8" s="5" t="s">
        <v>186</v>
      </c>
      <c r="C8" s="8">
        <f>COUNTIF('Facilities Update'!$B$3:B$88, "Compressor Station Decomissioning")</f>
        <v>0</v>
      </c>
    </row>
    <row r="9" spans="2:3" ht="16" thickBot="1" x14ac:dyDescent="0.4">
      <c r="B9" s="5" t="s">
        <v>117</v>
      </c>
      <c r="C9" s="8">
        <f>COUNTIF('Facilities Update'!$B$3:B$88, "Compressor Station Modifications")</f>
        <v>0</v>
      </c>
    </row>
    <row r="10" spans="2:3" ht="16" thickBot="1" x14ac:dyDescent="0.4">
      <c r="B10" s="5" t="s">
        <v>99</v>
      </c>
      <c r="C10" s="8">
        <f>COUNTIF('Facilities Update'!$B$3:B$88, "Compressor Station Unit Addition")</f>
        <v>3</v>
      </c>
    </row>
    <row r="11" spans="2:3" ht="16" thickBot="1" x14ac:dyDescent="0.4">
      <c r="B11" s="5" t="s">
        <v>194</v>
      </c>
      <c r="C11" s="8">
        <f>COUNTIF('Facilities Update'!$B$3:B$88, "Compressor Station Unit Addition &amp; Coolers")</f>
        <v>3</v>
      </c>
    </row>
    <row r="12" spans="2:3" ht="16" thickBot="1" x14ac:dyDescent="0.4">
      <c r="B12" s="5" t="s">
        <v>200</v>
      </c>
      <c r="C12" s="8">
        <f>COUNTIF('Facilities Update'!$B$3:B$88, "Connection Piping")</f>
        <v>0</v>
      </c>
    </row>
    <row r="13" spans="2:3" ht="16" thickBot="1" x14ac:dyDescent="0.4">
      <c r="B13" s="5" t="s">
        <v>27</v>
      </c>
      <c r="C13" s="8">
        <f>COUNTIF('Facilities Update'!$B$3:B$88, "Control Valve Addition")</f>
        <v>0</v>
      </c>
    </row>
    <row r="14" spans="2:3" ht="16" thickBot="1" x14ac:dyDescent="0.4">
      <c r="B14" s="5" t="s">
        <v>201</v>
      </c>
      <c r="C14" s="8">
        <f>COUNTIF('Facilities Update'!$B$3:B$88, "Crossover")</f>
        <v>0</v>
      </c>
    </row>
    <row r="15" spans="2:3" ht="16" thickBot="1" x14ac:dyDescent="0.4">
      <c r="B15" s="5" t="s">
        <v>197</v>
      </c>
      <c r="C15" s="8">
        <f>COUNTIF('Facilities Update'!$B$3:B$88, "Delivery Meter Station")</f>
        <v>5</v>
      </c>
    </row>
    <row r="16" spans="2:3" ht="16" thickBot="1" x14ac:dyDescent="0.4">
      <c r="B16" s="5" t="s">
        <v>118</v>
      </c>
      <c r="C16" s="8">
        <f>COUNTIF('Facilities Update'!$B$3:B$88, "Edson Mainline Expansion ")</f>
        <v>2</v>
      </c>
    </row>
    <row r="17" spans="2:3" ht="16" thickBot="1" x14ac:dyDescent="0.4">
      <c r="B17" s="5" t="s">
        <v>210</v>
      </c>
      <c r="C17" s="8">
        <f>COUNTIF('Facilities Update'!$B$3:B$88, "Expansion &amp; Lateral Loop")</f>
        <v>0</v>
      </c>
    </row>
    <row r="18" spans="2:3" ht="16" thickBot="1" x14ac:dyDescent="0.4">
      <c r="B18" s="5" t="s">
        <v>120</v>
      </c>
      <c r="C18" s="8">
        <f>COUNTIF('Facilities Update'!$B$3:B$88, "Extraction Connections")</f>
        <v>0</v>
      </c>
    </row>
    <row r="19" spans="2:3" ht="16" thickBot="1" x14ac:dyDescent="0.4">
      <c r="B19" s="4" t="s">
        <v>149</v>
      </c>
      <c r="C19" s="8">
        <f>COUNTIF('Facilities Update'!$B$3:B$88, "Forestburg")</f>
        <v>0</v>
      </c>
    </row>
    <row r="20" spans="2:3" ht="16" thickBot="1" x14ac:dyDescent="0.4">
      <c r="B20" s="5" t="s">
        <v>122</v>
      </c>
      <c r="C20" s="8">
        <f>COUNTIF('Facilities Update'!$B$3:B$88, "Grande Prairie Mainline Loop")</f>
        <v>1</v>
      </c>
    </row>
    <row r="21" spans="2:3" ht="16" thickBot="1" x14ac:dyDescent="0.4">
      <c r="B21" s="5" t="s">
        <v>123</v>
      </c>
      <c r="C21" s="8">
        <f>COUNTIF('Facilities Update'!$B$3:B$88, "Groundbirch Mainline Loop")</f>
        <v>1</v>
      </c>
    </row>
    <row r="22" spans="2:3" ht="16" thickBot="1" x14ac:dyDescent="0.4">
      <c r="B22" s="5" t="s">
        <v>112</v>
      </c>
      <c r="C22" s="8">
        <f>COUNTIF('Facilities Update'!$B$3:B$88, "Lateral Expansion")</f>
        <v>0</v>
      </c>
    </row>
    <row r="23" spans="2:3" ht="16" thickBot="1" x14ac:dyDescent="0.4">
      <c r="B23" s="5" t="s">
        <v>183</v>
      </c>
      <c r="C23" s="8">
        <f>COUNTIF('Facilities Update'!$B$3:B$88, "Lateral Loop")</f>
        <v>2</v>
      </c>
    </row>
    <row r="24" spans="2:3" ht="16" thickBot="1" x14ac:dyDescent="0.4">
      <c r="B24" s="5" t="s">
        <v>208</v>
      </c>
      <c r="C24" s="8">
        <f>COUNTIF('Facilities Update'!$B$3:B$88, "Meter Station &amp; Lateral Abandonment")</f>
        <v>3</v>
      </c>
    </row>
    <row r="25" spans="2:3" ht="16" thickBot="1" x14ac:dyDescent="0.4">
      <c r="B25" s="5" t="s">
        <v>11</v>
      </c>
      <c r="C25" s="8">
        <f>COUNTIF('Facilities Update'!$B$3:B$88, "NGTL System Expansion")</f>
        <v>12</v>
      </c>
    </row>
    <row r="26" spans="2:3" ht="16" thickBot="1" x14ac:dyDescent="0.4">
      <c r="B26" s="5" t="s">
        <v>187</v>
      </c>
      <c r="C26" s="8">
        <f>COUNTIF('Facilities Update'!$B$3:B$88, "North Central Corridor Loop")</f>
        <v>1</v>
      </c>
    </row>
    <row r="27" spans="2:3" ht="16" thickBot="1" x14ac:dyDescent="0.4">
      <c r="B27" s="5" t="s">
        <v>188</v>
      </c>
      <c r="C27" s="8">
        <f>COUNTIF('Facilities Update'!$B$3:B$88, "North Corridor Expansion")</f>
        <v>4</v>
      </c>
    </row>
    <row r="28" spans="2:3" ht="16" thickBot="1" x14ac:dyDescent="0.4">
      <c r="B28" s="5" t="s">
        <v>189</v>
      </c>
      <c r="C28" s="8">
        <f>COUNTIF('Facilities Update'!$B$3:B$88, "North Montney Project")</f>
        <v>10</v>
      </c>
    </row>
    <row r="29" spans="2:3" ht="16" thickBot="1" x14ac:dyDescent="0.4">
      <c r="B29" s="5" t="s">
        <v>190</v>
      </c>
      <c r="C29" s="8">
        <f>COUNTIF('Facilities Update'!$B$3:B$88, "North Path Delivery")</f>
        <v>2</v>
      </c>
    </row>
    <row r="30" spans="2:3" ht="16" thickBot="1" x14ac:dyDescent="0.4">
      <c r="B30" s="5" t="s">
        <v>191</v>
      </c>
      <c r="C30" s="8">
        <f>COUNTIF('Facilities Update'!$B$3:B$88, "Northwest Mainline Loop")</f>
        <v>0</v>
      </c>
    </row>
    <row r="31" spans="2:3" ht="16" thickBot="1" x14ac:dyDescent="0.4">
      <c r="B31" s="5" t="s">
        <v>192</v>
      </c>
      <c r="C31" s="8">
        <f>COUNTIF('Facilities Update'!$B$3:B$88, "Peace River Mainline Abandonment")</f>
        <v>1</v>
      </c>
    </row>
    <row r="32" spans="2:3" ht="16" thickBot="1" x14ac:dyDescent="0.4">
      <c r="B32" s="5" t="s">
        <v>193</v>
      </c>
      <c r="C32" s="8">
        <f>COUNTIF('Facilities Update'!$B$3:B$88, "Pembina-Keephills Transmission Project")</f>
        <v>1</v>
      </c>
    </row>
    <row r="33" spans="2:3" ht="16" thickBot="1" x14ac:dyDescent="0.4">
      <c r="B33" s="5" t="s">
        <v>209</v>
      </c>
      <c r="C33" s="8">
        <f>COUNTIF('Facilities Update'!$B$3:B$88, "Pipeline &amp; Associated Decommissioning")</f>
        <v>1</v>
      </c>
    </row>
    <row r="34" spans="2:3" ht="16" thickBot="1" x14ac:dyDescent="0.4">
      <c r="B34" s="5" t="s">
        <v>199</v>
      </c>
      <c r="C34" s="8">
        <f>COUNTIF('Facilities Update'!$B$3:B$88, "Pipeline Acquisition")</f>
        <v>1</v>
      </c>
    </row>
    <row r="35" spans="2:3" ht="16" thickBot="1" x14ac:dyDescent="0.4">
      <c r="B35" s="5" t="s">
        <v>96</v>
      </c>
      <c r="C35" s="8">
        <f>COUNTIF('Facilities Update'!$B$3:B$88, "Pipeline Asset Purchase")</f>
        <v>0</v>
      </c>
    </row>
    <row r="36" spans="2:3" ht="16" thickBot="1" x14ac:dyDescent="0.4">
      <c r="B36" s="4" t="s">
        <v>8</v>
      </c>
      <c r="C36" s="8">
        <f>COUNTIF('Facilities Update'!$B$3:B$88, "Pipeline Decommissioning")</f>
        <v>0</v>
      </c>
    </row>
    <row r="37" spans="2:3" ht="16" thickBot="1" x14ac:dyDescent="0.4">
      <c r="B37" s="5" t="s">
        <v>203</v>
      </c>
      <c r="C37" s="8">
        <f>COUNTIF('Facilities Update'!$B$3:B$88, "Pipeline Replacement")</f>
        <v>1</v>
      </c>
    </row>
    <row r="38" spans="2:3" ht="16" thickBot="1" x14ac:dyDescent="0.4">
      <c r="B38" s="5" t="s">
        <v>185</v>
      </c>
      <c r="C38" s="8">
        <f>COUNTIF('Facilities Update'!$B$3:B$88, "Pipeline Upgrade")</f>
        <v>1</v>
      </c>
    </row>
    <row r="39" spans="2:3" ht="16" thickBot="1" x14ac:dyDescent="0.4">
      <c r="B39" s="5" t="s">
        <v>98</v>
      </c>
      <c r="C39" s="8">
        <f>COUNTIF('Facilities Update'!$B$3:B$88, "Receipt Meter Station")</f>
        <v>6</v>
      </c>
    </row>
    <row r="40" spans="2:3" ht="16" thickBot="1" x14ac:dyDescent="0.4">
      <c r="B40" s="5" t="s">
        <v>100</v>
      </c>
      <c r="C40" s="8">
        <f>COUNTIF('Facilities Update'!$B$3:B$88, "Receipt Meter Station Expansion")</f>
        <v>0</v>
      </c>
    </row>
    <row r="41" spans="2:3" ht="16" thickBot="1" x14ac:dyDescent="0.4">
      <c r="B41" s="5" t="s">
        <v>196</v>
      </c>
      <c r="C41" s="8">
        <f>COUNTIF('Facilities Update'!$B$3:B$88, "Saddle West Expansion")</f>
        <v>0</v>
      </c>
    </row>
    <row r="42" spans="2:3" ht="16" thickBot="1" x14ac:dyDescent="0.4">
      <c r="B42" s="5" t="s">
        <v>184</v>
      </c>
      <c r="C42" s="8">
        <f>COUNTIF('Facilities Update'!$B$3:B$88, "Sales Meter Station")</f>
        <v>0</v>
      </c>
    </row>
    <row r="43" spans="2:3" ht="16" thickBot="1" x14ac:dyDescent="0.4">
      <c r="B43" s="5" t="s">
        <v>101</v>
      </c>
      <c r="C43" s="8">
        <f>COUNTIF('Facilities Update'!$B$3:B$88, "Sales Meter Station Expansion")</f>
        <v>0</v>
      </c>
    </row>
    <row r="44" spans="2:3" ht="16" thickBot="1" x14ac:dyDescent="0.4">
      <c r="B44" s="5" t="s">
        <v>97</v>
      </c>
      <c r="C44" s="8">
        <f>COUNTIF('Facilities Update'!$B$3:B$88, "Sales Meter Station Replacement")</f>
        <v>0</v>
      </c>
    </row>
    <row r="45" spans="2:3" ht="16" thickBot="1" x14ac:dyDescent="0.4">
      <c r="B45" s="5" t="s">
        <v>202</v>
      </c>
      <c r="C45" s="8">
        <f>COUNTIF('Facilities Update'!$B$3:B$88, "Transmission Loop")</f>
        <v>0</v>
      </c>
    </row>
    <row r="46" spans="2:3" ht="16" thickBot="1" x14ac:dyDescent="0.4">
      <c r="B46" s="5" t="s">
        <v>204</v>
      </c>
      <c r="C46" s="8">
        <f>COUNTIF('Facilities Update'!$B$3:B$88, "West Path Delivery 2022")</f>
        <v>3</v>
      </c>
    </row>
    <row r="47" spans="2:3" ht="16" thickBot="1" x14ac:dyDescent="0.4">
      <c r="B47" s="5" t="s">
        <v>205</v>
      </c>
      <c r="C47" s="8">
        <f>COUNTIF('Facilities Update'!$B$3:B$88, "West Path Delivery 2023")</f>
        <v>1</v>
      </c>
    </row>
    <row r="48" spans="2:3" ht="15.5" x14ac:dyDescent="0.35">
      <c r="B48" s="5" t="s">
        <v>206</v>
      </c>
      <c r="C48" s="8">
        <f>COUNTIF('Facilities Update'!$B$3:B$88, "West Path Delivery Project")</f>
        <v>0</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4.5" x14ac:dyDescent="0.35"/>
  <cols>
    <col min="2" max="2" width="26.453125" customWidth="1"/>
    <col min="3" max="3" width="32" customWidth="1"/>
  </cols>
  <sheetData>
    <row r="2" spans="2:3" ht="15" thickBot="1" x14ac:dyDescent="0.4"/>
    <row r="3" spans="2:3" ht="40.5" customHeight="1" thickBot="1" x14ac:dyDescent="0.4">
      <c r="B3" s="1" t="s">
        <v>0</v>
      </c>
      <c r="C3" s="1" t="s">
        <v>216</v>
      </c>
    </row>
    <row r="4" spans="2:3" ht="29" x14ac:dyDescent="0.35">
      <c r="B4" s="10" t="str">
        <f>'Facilities Update'!$C46</f>
        <v>Hidden Lake &amp; Hidden Lake North Station Coolers</v>
      </c>
      <c r="C4" s="12" t="str">
        <f>IF(ISNUMBER('Facilities Update'!I46),'Facilities Update'!I46,"")</f>
        <v/>
      </c>
    </row>
    <row r="5" spans="2:3" x14ac:dyDescent="0.35">
      <c r="B5" s="11" t="str">
        <f>'Facilities Update'!$C67</f>
        <v>Old Alaska No. 2</v>
      </c>
      <c r="C5" s="3">
        <f>IF(ISNUMBER('Facilities Update'!I67),'Facilities Update'!I67,"")</f>
        <v>3.4</v>
      </c>
    </row>
    <row r="6" spans="2:3" x14ac:dyDescent="0.35">
      <c r="B6" s="11" t="e">
        <f>'Facilities Update'!#REF!</f>
        <v>#REF!</v>
      </c>
      <c r="C6" s="3" t="str">
        <f>IF(ISNUMBER('Facilities Update'!#REF!),'Facilities Update'!#REF!,"")</f>
        <v/>
      </c>
    </row>
    <row r="7" spans="2:3" ht="58" x14ac:dyDescent="0.35">
      <c r="B7" s="11" t="str">
        <f>'Facilities Update'!$C65</f>
        <v>North Path Delivery Project:
Meikle River Compressor Station Series Modifications</v>
      </c>
      <c r="C7" s="3" t="str">
        <f>IF(ISNUMBER('Facilities Update'!I65),'Facilities Update'!I65,"")</f>
        <v/>
      </c>
    </row>
    <row r="8" spans="2:3" x14ac:dyDescent="0.35">
      <c r="B8" s="11" t="e">
        <f>'Facilities Update'!#REF!</f>
        <v>#REF!</v>
      </c>
      <c r="C8" s="3" t="str">
        <f>IF(ISNUMBER('Facilities Update'!#REF!),'Facilities Update'!#REF!,"")</f>
        <v/>
      </c>
    </row>
    <row r="9" spans="2:3" x14ac:dyDescent="0.35">
      <c r="B9" s="11" t="e">
        <f>'Facilities Update'!#REF!</f>
        <v>#REF!</v>
      </c>
      <c r="C9" s="3" t="str">
        <f>IF(ISNUMBER('Facilities Update'!#REF!),'Facilities Update'!#REF!,"")</f>
        <v/>
      </c>
    </row>
    <row r="10" spans="2:3" ht="58" x14ac:dyDescent="0.35">
      <c r="B10" s="11" t="str">
        <f>'Facilities Update'!$C85</f>
        <v>West Path Delivery 2022
ABC Border Meter Station Expansion</v>
      </c>
      <c r="C10" s="3">
        <f>'Facilities Update'!I85</f>
        <v>8</v>
      </c>
    </row>
    <row r="11" spans="2:3" ht="29" x14ac:dyDescent="0.35">
      <c r="B11" s="11" t="str">
        <f>'Facilities Update'!$C44</f>
        <v>Groundbirch Mainline Loop (Sunrise Section)</v>
      </c>
      <c r="C11" s="3" t="str">
        <f>IF(ISNUMBER('Facilities Update'!I44),'Facilities Update'!I44,"")</f>
        <v/>
      </c>
    </row>
    <row r="12" spans="2:3" x14ac:dyDescent="0.35">
      <c r="B12" s="11" t="str">
        <f>'Facilities Update'!$C47</f>
        <v>Inland Looping (AP)</v>
      </c>
      <c r="C12" s="3" t="str">
        <f>IF(ISNUMBER('Facilities Update'!I47),'Facilities Update'!I47,"")</f>
        <v/>
      </c>
    </row>
    <row r="13" spans="2:3" x14ac:dyDescent="0.35">
      <c r="B13" s="11" t="str">
        <f>'Facilities Update'!$C70</f>
        <v>Pioneer Interconnect</v>
      </c>
      <c r="C13" s="3">
        <f>IF(ISNUMBER('Facilities Update'!I70),'Facilities Update'!I70,"")</f>
        <v>2</v>
      </c>
    </row>
    <row r="14" spans="2:3" x14ac:dyDescent="0.35">
      <c r="B14" s="11" t="e">
        <f>'Facilities Update'!#REF!</f>
        <v>#REF!</v>
      </c>
      <c r="C14" s="3"/>
    </row>
    <row r="15" spans="2:3" x14ac:dyDescent="0.35">
      <c r="B15" s="11" t="e">
        <f>'Facilities Update'!#REF!</f>
        <v>#REF!</v>
      </c>
      <c r="C15" s="3" t="str">
        <f>IF(ISNUMBER('Facilities Update'!#REF!),'Facilities Update'!#REF!,"")</f>
        <v/>
      </c>
    </row>
    <row r="16" spans="2:3" x14ac:dyDescent="0.35">
      <c r="B16" s="11" t="e">
        <f>'Facilities Update'!#REF!</f>
        <v>#REF!</v>
      </c>
      <c r="C16" s="3" t="str">
        <f>IF(ISNUMBER('Facilities Update'!#REF!),'Facilities Update'!#REF!,"")</f>
        <v/>
      </c>
    </row>
    <row r="17" spans="2:3" x14ac:dyDescent="0.35">
      <c r="B17" s="11" t="e">
        <f>'Facilities Update'!#REF!</f>
        <v>#REF!</v>
      </c>
      <c r="C17" s="3" t="str">
        <f>IF(ISNUMBER('Facilities Update'!#REF!),'Facilities Update'!#REF!,"")</f>
        <v/>
      </c>
    </row>
    <row r="18" spans="2:3" x14ac:dyDescent="0.35">
      <c r="B18" s="11" t="e">
        <f>'Facilities Update'!#REF!</f>
        <v>#REF!</v>
      </c>
      <c r="C18" s="3" t="str">
        <f>IF(ISNUMBER('Facilities Update'!#REF!),'Facilities Update'!#REF!,"")</f>
        <v/>
      </c>
    </row>
    <row r="19" spans="2:3" ht="58" x14ac:dyDescent="0.35">
      <c r="B19" s="11" t="str">
        <f>'Facilities Update'!$C64</f>
        <v>North Path Delivery Project:
Amber Valley Compressor Station Unit Addition</v>
      </c>
      <c r="C19" s="3" t="str">
        <f>IF(ISNUMBER('Facilities Update'!I64),'Facilities Update'!I64,"")</f>
        <v/>
      </c>
    </row>
    <row r="20" spans="2:3" ht="58" x14ac:dyDescent="0.35">
      <c r="B20" s="11" t="str">
        <f>'Facilities Update'!$C29</f>
        <v>Clearwater West Expansion:
Wolf Lake Compressor Station Unit Addition</v>
      </c>
      <c r="C20" s="3" t="str">
        <f>IF(ISNUMBER('Facilities Update'!I29),'Facilities Update'!I29,"")</f>
        <v/>
      </c>
    </row>
    <row r="21" spans="2:3" ht="29" x14ac:dyDescent="0.35">
      <c r="B21" s="11" t="str">
        <f>'Facilities Update'!$C30</f>
        <v>Cold Lake Border Sales Meter Station Replacement</v>
      </c>
      <c r="C21" s="3">
        <f>IF(ISNUMBER('Facilities Update'!I30),'Facilities Update'!I30,"")</f>
        <v>3.2</v>
      </c>
    </row>
    <row r="22" spans="2:3" x14ac:dyDescent="0.35">
      <c r="B22" s="11" t="e">
        <f>'Facilities Update'!#REF!</f>
        <v>#REF!</v>
      </c>
      <c r="C22" s="3" t="str">
        <f>IF(ISNUMBER('Facilities Update'!#REF!),'Facilities Update'!#REF!,"")</f>
        <v/>
      </c>
    </row>
    <row r="23" spans="2:3" ht="29" x14ac:dyDescent="0.35">
      <c r="B23" s="11" t="str">
        <f>'Facilities Update'!$C33</f>
        <v>Dawson Creek No. 2 Receipt Meter Station</v>
      </c>
      <c r="C23" s="3">
        <f>IF(ISNUMBER('Facilities Update'!I33),'Facilities Update'!I33,"")</f>
        <v>4.4000000000000004</v>
      </c>
    </row>
    <row r="24" spans="2:3" x14ac:dyDescent="0.35">
      <c r="B24" s="11" t="e">
        <f>'Facilities Update'!#REF!</f>
        <v>#REF!</v>
      </c>
      <c r="C24" s="3" t="str">
        <f>IF(ISNUMBER('Facilities Update'!#REF!),'Facilities Update'!#REF!,"")</f>
        <v/>
      </c>
    </row>
    <row r="25" spans="2:3" ht="58" x14ac:dyDescent="0.35">
      <c r="B25" s="11" t="str">
        <f>'Facilities Update'!$C38</f>
        <v>Gleichen Transmission Looping (AP)
Cluny Transmission Looping  (AP)</v>
      </c>
      <c r="C25" s="3">
        <f>IF(ISNUMBER('Facilities Update'!I38),'Facilities Update'!I38,"")</f>
        <v>2.7</v>
      </c>
    </row>
    <row r="26" spans="2:3" ht="29" x14ac:dyDescent="0.35">
      <c r="B26" s="11" t="str">
        <f>'Facilities Update'!$C32</f>
        <v>Dawson Creek East No. 2 Receipt Meter Station</v>
      </c>
      <c r="C26" s="3">
        <f>IF(ISNUMBER('Facilities Update'!I32),'Facilities Update'!I32,"")</f>
        <v>3.8</v>
      </c>
    </row>
    <row r="27" spans="2:3" x14ac:dyDescent="0.35">
      <c r="B27" s="11" t="e">
        <f>'Facilities Update'!#REF!</f>
        <v>#REF!</v>
      </c>
      <c r="C27" s="3" t="str">
        <f>IF(ISNUMBER('Facilities Update'!#REF!),'Facilities Update'!#REF!,"")</f>
        <v/>
      </c>
    </row>
    <row r="28" spans="2:3" ht="43.5" x14ac:dyDescent="0.35">
      <c r="B28" s="11" t="str">
        <f>'Facilities Update'!$C88</f>
        <v>West Path Delivery 2023 
WAML Loop No. 2 (Longview)</v>
      </c>
      <c r="C28" s="3" t="str">
        <f>'Facilities Update'!I88</f>
        <v>65 - ROM
75 - Class 5</v>
      </c>
    </row>
    <row r="29" spans="2:3" ht="58" x14ac:dyDescent="0.35">
      <c r="B29" s="11" t="str">
        <f>'Facilities Update'!$C86</f>
        <v>West Path Delivery 2022
Edson Mainline No. 4 (Raven River)</v>
      </c>
      <c r="C29" s="3" t="str">
        <f>'Facilities Update'!I86</f>
        <v>128 - ROM</v>
      </c>
    </row>
    <row r="30" spans="2:3" ht="29" x14ac:dyDescent="0.35">
      <c r="B30" s="11" t="str">
        <f>'Facilities Update'!$C21</f>
        <v>Anderson Lake Receipt Meter Station</v>
      </c>
      <c r="C30" s="3">
        <f>IF(ISNUMBER('Facilities Update'!I21),'Facilities Update'!I21,"")</f>
        <v>4</v>
      </c>
    </row>
    <row r="31" spans="2:3" x14ac:dyDescent="0.35">
      <c r="B31" s="11" t="e">
        <f>'Facilities Update'!#REF!</f>
        <v>#REF!</v>
      </c>
      <c r="C31" s="3" t="str">
        <f>IF(ISNUMBER('Facilities Update'!#REF!),'Facilities Update'!#REF!,"")</f>
        <v/>
      </c>
    </row>
    <row r="32" spans="2:3" x14ac:dyDescent="0.35">
      <c r="B32" s="11" t="e">
        <f>'Facilities Update'!#REF!</f>
        <v>#REF!</v>
      </c>
      <c r="C32" s="3" t="str">
        <f>IF(ISNUMBER('Facilities Update'!#REF!),'Facilities Update'!#REF!,"")</f>
        <v/>
      </c>
    </row>
    <row r="33" spans="2:3" ht="43.5" x14ac:dyDescent="0.35">
      <c r="B33" s="11" t="str">
        <f>'Facilities Update'!$C68</f>
        <v xml:space="preserve">Peace River Mainline Abandonment (Meikle River to Valleyview Section) </v>
      </c>
      <c r="C33" s="3" t="str">
        <f>IF(ISNUMBER('Facilities Update'!I68),'Facilities Update'!I68,"")</f>
        <v/>
      </c>
    </row>
    <row r="34" spans="2:3" x14ac:dyDescent="0.35">
      <c r="B34" s="11" t="e">
        <f>'Facilities Update'!#REF!</f>
        <v>#REF!</v>
      </c>
      <c r="C34" s="3" t="str">
        <f>IF(ISNUMBER('Facilities Update'!#REF!),'Facilities Update'!#REF!,"")</f>
        <v/>
      </c>
    </row>
    <row r="35" spans="2:3" ht="29" x14ac:dyDescent="0.35">
      <c r="B35" s="11" t="str">
        <f>'Facilities Update'!$C24</f>
        <v>Chambers Creek Receipt Meter Station</v>
      </c>
      <c r="C35" s="3">
        <f>IF(ISNUMBER('Facilities Update'!I24),'Facilities Update'!I24,"")</f>
        <v>4</v>
      </c>
    </row>
    <row r="36" spans="2:3" ht="29" x14ac:dyDescent="0.35">
      <c r="B36" s="11" t="str">
        <f>'Facilities Update'!$C31</f>
        <v>Cutbank River North Receipt Meter Station</v>
      </c>
      <c r="C36" s="3">
        <f>IF(ISNUMBER('Facilities Update'!I31),'Facilities Update'!I31,"")</f>
        <v>3.2</v>
      </c>
    </row>
    <row r="37" spans="2:3" x14ac:dyDescent="0.35">
      <c r="B37" s="11" t="e">
        <f>'Facilities Update'!#REF!</f>
        <v>#REF!</v>
      </c>
      <c r="C37" s="3" t="str">
        <f>IF(ISNUMBER('Facilities Update'!#REF!),'Facilities Update'!#REF!,"")</f>
        <v/>
      </c>
    </row>
    <row r="38" spans="2:3" ht="29" x14ac:dyDescent="0.35">
      <c r="B38" s="11" t="str">
        <f>'Facilities Update'!$C20</f>
        <v>Alberta Montana Border Sales Meter Station Replacement</v>
      </c>
      <c r="C38" s="3">
        <f>IF(ISNUMBER('Facilities Update'!I20),'Facilities Update'!I20,"")</f>
        <v>4.5999999999999996</v>
      </c>
    </row>
    <row r="39" spans="2:3" x14ac:dyDescent="0.35">
      <c r="B39" s="11" t="e">
        <f>'Facilities Update'!#REF!</f>
        <v>#REF!</v>
      </c>
      <c r="C39" s="3" t="str">
        <f>IF(ISNUMBER('Facilities Update'!#REF!),'Facilities Update'!#REF!,"")</f>
        <v/>
      </c>
    </row>
    <row r="40" spans="2:3" ht="87" x14ac:dyDescent="0.35">
      <c r="B40" s="11" t="str">
        <f>'Facilities Update'!$C42</f>
        <v>Groundbirch Mainline (Saturn Section) &amp; Saddle Hills Unit Addition:
Groundbirch Mainline Loop (Saturn Section)</v>
      </c>
      <c r="C40" s="3" t="str">
        <f>IF(ISNUMBER('Facilities Update'!I42),'Facilities Update'!I42,"")</f>
        <v/>
      </c>
    </row>
    <row r="41" spans="2:3" x14ac:dyDescent="0.35">
      <c r="B41" s="11" t="e">
        <f>'Facilities Update'!#REF!</f>
        <v>#REF!</v>
      </c>
      <c r="C41" s="3" t="str">
        <f>IF(ISNUMBER('Facilities Update'!#REF!),'Facilities Update'!#REF!,"")</f>
        <v/>
      </c>
    </row>
    <row r="42" spans="2:3" x14ac:dyDescent="0.35">
      <c r="B42" s="11" t="e">
        <f>'Facilities Update'!#REF!</f>
        <v>#REF!</v>
      </c>
      <c r="C42" s="3" t="str">
        <f>IF(ISNUMBER('Facilities Update'!#REF!),'Facilities Update'!#REF!,"")</f>
        <v/>
      </c>
    </row>
    <row r="43" spans="2:3" x14ac:dyDescent="0.35">
      <c r="B43" s="11" t="e">
        <f>'Facilities Update'!#REF!</f>
        <v>#REF!</v>
      </c>
      <c r="C43" s="3" t="str">
        <f>IF(ISNUMBER('Facilities Update'!#REF!),'Facilities Update'!#REF!,"")</f>
        <v/>
      </c>
    </row>
    <row r="44" spans="2:3" x14ac:dyDescent="0.35">
      <c r="B44" s="11" t="e">
        <f>'Facilities Update'!#REF!</f>
        <v>#REF!</v>
      </c>
      <c r="C44" s="3" t="str">
        <f>IF(ISNUMBER('Facilities Update'!#REF!),'Facilities Update'!#REF!,"")</f>
        <v/>
      </c>
    </row>
    <row r="45" spans="2:3" x14ac:dyDescent="0.35">
      <c r="B45" s="11" t="e">
        <f>'Facilities Update'!#REF!</f>
        <v>#REF!</v>
      </c>
      <c r="C45" s="3" t="str">
        <f>IF(ISNUMBER('Facilities Update'!#REF!),'Facilities Update'!#REF!,"")</f>
        <v/>
      </c>
    </row>
    <row r="46" spans="2:3" x14ac:dyDescent="0.35">
      <c r="B46" s="11" t="e">
        <f>'Facilities Update'!#REF!</f>
        <v>#REF!</v>
      </c>
      <c r="C46" s="3" t="e">
        <f>'Facilities Update'!#REF!</f>
        <v>#REF!</v>
      </c>
    </row>
    <row r="47" spans="2:3" x14ac:dyDescent="0.35">
      <c r="B47" s="11" t="e">
        <f>'Facilities Update'!#REF!</f>
        <v>#REF!</v>
      </c>
      <c r="C47" s="3" t="str">
        <f>IF(ISNUMBER('Facilities Update'!#REF!),'Facilities Update'!#REF!,"")</f>
        <v/>
      </c>
    </row>
    <row r="48" spans="2:3" x14ac:dyDescent="0.35">
      <c r="B48" s="11" t="e">
        <f>'Facilities Update'!#REF!</f>
        <v>#REF!</v>
      </c>
      <c r="C48" s="3" t="str">
        <f>IF(ISNUMBER('Facilities Update'!#REF!),'Facilities Update'!#REF!,"")</f>
        <v/>
      </c>
    </row>
    <row r="49" spans="2:3" ht="29" x14ac:dyDescent="0.35">
      <c r="B49" s="11" t="str">
        <f>'Facilities Update'!$C84</f>
        <v>Vetchland Compressor Station Unit Addition &amp; Coolers</v>
      </c>
      <c r="C49" s="3" t="str">
        <f>'Facilities Update'!I84</f>
        <v>145 - ROM
137 - ROM</v>
      </c>
    </row>
    <row r="50" spans="2:3" x14ac:dyDescent="0.35">
      <c r="B50" s="11" t="e">
        <f>'Facilities Update'!#REF!</f>
        <v>#REF!</v>
      </c>
      <c r="C50" s="3" t="str">
        <f>IF(ISNUMBER('Facilities Update'!#REF!),'Facilities Update'!#REF!,"")</f>
        <v/>
      </c>
    </row>
    <row r="51" spans="2:3" x14ac:dyDescent="0.35">
      <c r="B51" s="11" t="e">
        <f>'Facilities Update'!#REF!</f>
        <v>#REF!</v>
      </c>
      <c r="C51" s="3" t="str">
        <f>IF(ISNUMBER('Facilities Update'!#REF!),'Facilities Update'!#REF!,"")</f>
        <v/>
      </c>
    </row>
    <row r="52" spans="2:3" ht="43.5" x14ac:dyDescent="0.35">
      <c r="B52" s="11" t="str">
        <f>'Facilities Update'!$C3</f>
        <v>2017 Meter Stations and Laterals Abandonment Program</v>
      </c>
      <c r="C52" s="3">
        <f>IF(ISNUMBER('Facilities Update'!I3),'Facilities Update'!I3,"")</f>
        <v>16.399999999999999</v>
      </c>
    </row>
    <row r="53" spans="2:3" x14ac:dyDescent="0.35">
      <c r="B53" s="11" t="e">
        <f>'Facilities Update'!#REF!</f>
        <v>#REF!</v>
      </c>
      <c r="C53" s="3" t="str">
        <f>IF(ISNUMBER('Facilities Update'!#REF!),'Facilities Update'!#REF!,"")</f>
        <v/>
      </c>
    </row>
    <row r="54" spans="2:3" x14ac:dyDescent="0.35">
      <c r="B54" s="11" t="e">
        <f>'Facilities Update'!#REF!</f>
        <v>#REF!</v>
      </c>
      <c r="C54" s="3" t="str">
        <f>IF(ISNUMBER('Facilities Update'!#REF!),'Facilities Update'!#REF!,"")</f>
        <v/>
      </c>
    </row>
    <row r="55" spans="2:3" ht="29" x14ac:dyDescent="0.35">
      <c r="B55" s="11" t="str">
        <f>'Facilities Update'!$C36</f>
        <v>Emerson Creek Compressor Station</v>
      </c>
      <c r="C55" s="3" t="str">
        <f>IF(ISNUMBER('Facilities Update'!I36),'Facilities Update'!I36,"")</f>
        <v/>
      </c>
    </row>
    <row r="56" spans="2:3" x14ac:dyDescent="0.35">
      <c r="B56" s="11" t="e">
        <f>'Facilities Update'!#REF!</f>
        <v>#REF!</v>
      </c>
      <c r="C56" s="3" t="str">
        <f>IF(ISNUMBER('Facilities Update'!#REF!),'Facilities Update'!#REF!,"")</f>
        <v/>
      </c>
    </row>
    <row r="57" spans="2:3" x14ac:dyDescent="0.35">
      <c r="B57" s="11" t="e">
        <f>'Facilities Update'!#REF!</f>
        <v>#REF!</v>
      </c>
      <c r="C57" s="3" t="str">
        <f>IF(ISNUMBER('Facilities Update'!#REF!),'Facilities Update'!#REF!,"")</f>
        <v/>
      </c>
    </row>
    <row r="58" spans="2:3" ht="43.5" x14ac:dyDescent="0.35">
      <c r="B58" s="11" t="str">
        <f>'Facilities Update'!$C4</f>
        <v>2018 Meter Station and Laterals Abandonment Program</v>
      </c>
      <c r="C58" s="3" t="str">
        <f>IF(ISNUMBER('Facilities Update'!I4),'Facilities Update'!I4,"")</f>
        <v/>
      </c>
    </row>
    <row r="59" spans="2:3" ht="43.5" x14ac:dyDescent="0.35">
      <c r="B59" s="11" t="str">
        <f>'Facilities Update'!$C5</f>
        <v>2018 Pipelines and Associated Facilities Decommissioning Program</v>
      </c>
      <c r="C59" s="3" t="str">
        <f>IF(ISNUMBER('Facilities Update'!I5),'Facilities Update'!I5,"")</f>
        <v/>
      </c>
    </row>
    <row r="60" spans="2:3" ht="72.5" x14ac:dyDescent="0.35">
      <c r="B60" s="11" t="str">
        <f>'Facilities Update'!$C8</f>
        <v>2021 NGTL System Expansion Project:
Beiseker Compressor Station Unit Addition</v>
      </c>
      <c r="C60" s="3" t="str">
        <f>IF(ISNUMBER('Facilities Update'!I8),'Facilities Update'!I8,"")</f>
        <v/>
      </c>
    </row>
    <row r="61" spans="2:3" ht="72.5" x14ac:dyDescent="0.35">
      <c r="B61" s="11" t="str">
        <f>'Facilities Update'!$C9</f>
        <v>2021 NGTL System Expansion Project:
Didsbury Compressor Station &amp; Coolers</v>
      </c>
      <c r="C61" s="3" t="str">
        <f>IF(ISNUMBER('Facilities Update'!I9),'Facilities Update'!I9,"")</f>
        <v/>
      </c>
    </row>
    <row r="62" spans="2:3" ht="72.5" x14ac:dyDescent="0.35">
      <c r="B62" s="11" t="str">
        <f>'Facilities Update'!$C10</f>
        <v>2021 NGTL System Expansion Project:
Edson Mainline Loop No.4 (Brewster)</v>
      </c>
      <c r="C62" s="3" t="str">
        <f>IF(ISNUMBER('Facilities Update'!I10),'Facilities Update'!I10,"")</f>
        <v/>
      </c>
    </row>
    <row r="63" spans="2:3" ht="72.5" x14ac:dyDescent="0.35">
      <c r="B63" s="11" t="str">
        <f>'Facilities Update'!$C11</f>
        <v>2021 NGTL System Expansion Project:
Edson Mainline Loop No.4 (Dismal Creek)</v>
      </c>
      <c r="C63" s="3" t="str">
        <f>IF(ISNUMBER('Facilities Update'!I11),'Facilities Update'!I11,"")</f>
        <v/>
      </c>
    </row>
    <row r="64" spans="2:3" ht="72.5" x14ac:dyDescent="0.35">
      <c r="B64" s="11" t="str">
        <f>'Facilities Update'!$C12</f>
        <v>2021 NGTL System Expansion Project:
Edson Mainline Loop No.4 (Robb)</v>
      </c>
      <c r="C64" s="3" t="str">
        <f>IF(ISNUMBER('Facilities Update'!I12),'Facilities Update'!I12,"")</f>
        <v/>
      </c>
    </row>
    <row r="65" spans="2:3" ht="72.5" x14ac:dyDescent="0.35">
      <c r="B65" s="11" t="str">
        <f>'Facilities Update'!$C13</f>
        <v>2021 NGTL System Expansion Project:
Grande Prairie Mainline Loop No.2 (Colt Section)</v>
      </c>
      <c r="C65" s="3" t="str">
        <f>IF(ISNUMBER('Facilities Update'!I13),'Facilities Update'!I13,"")</f>
        <v/>
      </c>
    </row>
    <row r="66" spans="2:3" ht="72.5" x14ac:dyDescent="0.35">
      <c r="B66" s="11" t="str">
        <f>'Facilities Update'!$C14</f>
        <v>2021 NGTL System Expansion Project:
Grande Prairie Mainline Loop No.2 (Deep Valley)</v>
      </c>
      <c r="C66" s="3" t="str">
        <f>IF(ISNUMBER('Facilities Update'!I14),'Facilities Update'!I14,"")</f>
        <v/>
      </c>
    </row>
    <row r="67" spans="2:3" ht="72.5" x14ac:dyDescent="0.35">
      <c r="B67" s="11" t="str">
        <f>'Facilities Update'!$C15</f>
        <v>2021 NGTL System Expansion Project:
Grande Prairie Mainline Loop No.2 (Karr)</v>
      </c>
      <c r="C67" s="3" t="str">
        <f>IF(ISNUMBER('Facilities Update'!I15),'Facilities Update'!I15,"")</f>
        <v/>
      </c>
    </row>
    <row r="68" spans="2:3" x14ac:dyDescent="0.35">
      <c r="B68" s="11" t="e">
        <f>'Facilities Update'!#REF!</f>
        <v>#REF!</v>
      </c>
      <c r="C68" s="3" t="str">
        <f>IF(ISNUMBER('Facilities Update'!#REF!),'Facilities Update'!#REF!,"")</f>
        <v/>
      </c>
    </row>
    <row r="69" spans="2:3" ht="72.5" x14ac:dyDescent="0.35">
      <c r="B69" s="11" t="str">
        <f>'Facilities Update'!$C16</f>
        <v xml:space="preserve">2021 NGTL System Expansion Project:
Grande Prairie Mainline Loop No.3 (Elmworth Section 2 &amp; 3) </v>
      </c>
      <c r="C69" s="3" t="str">
        <f>IF(ISNUMBER('Facilities Update'!I16),'Facilities Update'!I16,"")</f>
        <v/>
      </c>
    </row>
    <row r="70" spans="2:3" ht="72.5" x14ac:dyDescent="0.35">
      <c r="B70" s="11" t="str">
        <f>'Facilities Update'!$C17</f>
        <v>2021 NGTL System Expansion Project:
Grande Prairie Mainline Loop No.4 (Valhalla)</v>
      </c>
      <c r="C70" s="3" t="str">
        <f>IF(ISNUMBER('Facilities Update'!I17),'Facilities Update'!I17,"")</f>
        <v/>
      </c>
    </row>
    <row r="71" spans="2:3" ht="72.5" x14ac:dyDescent="0.35">
      <c r="B71" s="11" t="str">
        <f>'Facilities Update'!$C18</f>
        <v>2021 NGTL System Expansion Project:
January Creek Control Valve Addition</v>
      </c>
      <c r="C71" s="3" t="str">
        <f>IF(ISNUMBER('Facilities Update'!I18),'Facilities Update'!I18,"")</f>
        <v/>
      </c>
    </row>
    <row r="72" spans="2:3" ht="72.5" x14ac:dyDescent="0.35">
      <c r="B72" s="11" t="str">
        <f>'Facilities Update'!$C19</f>
        <v>2021 NGTL System Expansion Project:
Nordegg Compressor Station Unit Addition</v>
      </c>
      <c r="C72" s="3" t="str">
        <f>IF(ISNUMBER('Facilities Update'!I19),'Facilities Update'!I19,"")</f>
        <v/>
      </c>
    </row>
    <row r="73" spans="2:3" x14ac:dyDescent="0.35">
      <c r="B73" s="11" t="e">
        <f>'Facilities Update'!#REF!</f>
        <v>#REF!</v>
      </c>
      <c r="C73" s="3" t="str">
        <f>IF(ISNUMBER('Facilities Update'!#REF!),'Facilities Update'!#REF!,"")</f>
        <v/>
      </c>
    </row>
    <row r="74" spans="2:3" x14ac:dyDescent="0.35">
      <c r="B74" s="11" t="e">
        <f>'Facilities Update'!#REF!</f>
        <v>#REF!</v>
      </c>
      <c r="C74" s="3" t="str">
        <f>IF(ISNUMBER('Facilities Update'!#REF!),'Facilities Update'!#REF!,"")</f>
        <v/>
      </c>
    </row>
    <row r="75" spans="2:3" ht="29" x14ac:dyDescent="0.35">
      <c r="B75" s="11" t="str">
        <f>'Facilities Update'!$C23</f>
        <v>Buffalo Creek Compressor Station Unit Addition</v>
      </c>
      <c r="C75" s="3" t="str">
        <f>IF(ISNUMBER('Facilities Update'!I23),'Facilities Update'!I23,"")</f>
        <v/>
      </c>
    </row>
    <row r="76" spans="2:3" x14ac:dyDescent="0.35">
      <c r="B76" s="11" t="e">
        <f>'Facilities Update'!#REF!</f>
        <v>#REF!</v>
      </c>
      <c r="C76" s="3" t="str">
        <f>IF(ISNUMBER('Facilities Update'!#REF!),'Facilities Update'!#REF!,"")</f>
        <v/>
      </c>
    </row>
    <row r="77" spans="2:3" ht="43.5" x14ac:dyDescent="0.35">
      <c r="B77" s="11" t="str">
        <f>'Facilities Update'!$C25</f>
        <v>Clearwater Compressor Station Unit Addition &amp; Coolers</v>
      </c>
      <c r="C77" s="3" t="str">
        <f>IF(ISNUMBER('Facilities Update'!I25),'Facilities Update'!I25,"")</f>
        <v/>
      </c>
    </row>
    <row r="78" spans="2:3" ht="58" x14ac:dyDescent="0.35">
      <c r="B78" s="11" t="str">
        <f>'Facilities Update'!$C26</f>
        <v>Clearwater West Expansion:
Clearwater Compressor Station Unit Addition</v>
      </c>
      <c r="C78" s="3" t="str">
        <f>IF(ISNUMBER('Facilities Update'!I26),'Facilities Update'!I26,"")</f>
        <v/>
      </c>
    </row>
    <row r="79" spans="2:3" ht="58" x14ac:dyDescent="0.35">
      <c r="B79" s="11" t="str">
        <f>'Facilities Update'!$C27</f>
        <v>Clearwater West Expansion:
Grande Prairie Mainline Loop No.2 (Huallen)</v>
      </c>
      <c r="C79" s="3" t="str">
        <f>IF(ISNUMBER('Facilities Update'!I27),'Facilities Update'!I27,"")</f>
        <v/>
      </c>
    </row>
    <row r="80" spans="2:3" ht="58" x14ac:dyDescent="0.35">
      <c r="B80" s="11" t="str">
        <f>'Facilities Update'!$C28</f>
        <v xml:space="preserve">Clearwater West Expansion:
Grande Prairie Mainline Loop No.3 (Elmworth Section 1) </v>
      </c>
      <c r="C80" s="3" t="str">
        <f>IF(ISNUMBER('Facilities Update'!I28),'Facilities Update'!I28,"")</f>
        <v/>
      </c>
    </row>
    <row r="81" spans="2:3" x14ac:dyDescent="0.35">
      <c r="B81" s="11" t="e">
        <f>'Facilities Update'!#REF!</f>
        <v>#REF!</v>
      </c>
      <c r="C81" s="3" t="str">
        <f>IF(ISNUMBER('Facilities Update'!#REF!),'Facilities Update'!#REF!,"")</f>
        <v/>
      </c>
    </row>
    <row r="82" spans="2:3" x14ac:dyDescent="0.35">
      <c r="B82" s="11" t="e">
        <f>'Facilities Update'!#REF!</f>
        <v>#REF!</v>
      </c>
      <c r="C82" s="3" t="str">
        <f>IF(ISNUMBER('Facilities Update'!#REF!),'Facilities Update'!#REF!,"")</f>
        <v/>
      </c>
    </row>
    <row r="83" spans="2:3" x14ac:dyDescent="0.35">
      <c r="B83" s="11" t="e">
        <f>'Facilities Update'!#REF!</f>
        <v>#REF!</v>
      </c>
      <c r="C83" s="3" t="str">
        <f>IF(ISNUMBER('Facilities Update'!#REF!),'Facilities Update'!#REF!,"")</f>
        <v/>
      </c>
    </row>
    <row r="84" spans="2:3" x14ac:dyDescent="0.35">
      <c r="B84" s="11" t="e">
        <f>'Facilities Update'!#REF!</f>
        <v>#REF!</v>
      </c>
      <c r="C84" s="3" t="str">
        <f>IF(ISNUMBER('Facilities Update'!#REF!),'Facilities Update'!#REF!,"")</f>
        <v/>
      </c>
    </row>
    <row r="85" spans="2:3" ht="43.5" x14ac:dyDescent="0.35">
      <c r="B85" s="11" t="str">
        <f>'Facilities Update'!$C34</f>
        <v>Edson Mainline Expansion Project: Edson Mainline Loop No.4 (Alford Creek)</v>
      </c>
      <c r="C85" s="3" t="str">
        <f>IF(ISNUMBER('Facilities Update'!I34),'Facilities Update'!I34,"")</f>
        <v/>
      </c>
    </row>
    <row r="86" spans="2:3" ht="43.5" x14ac:dyDescent="0.35">
      <c r="B86" s="11" t="str">
        <f>'Facilities Update'!$C35</f>
        <v>Edson Mainline Expansion Project: Edson Mainline Loop No.4 (Elk River)</v>
      </c>
      <c r="C86" s="3" t="str">
        <f>IF(ISNUMBER('Facilities Update'!I35),'Facilities Update'!I35,"")</f>
        <v/>
      </c>
    </row>
    <row r="87" spans="2:3" x14ac:dyDescent="0.35">
      <c r="B87" s="11" t="e">
        <f>'Facilities Update'!#REF!</f>
        <v>#REF!</v>
      </c>
      <c r="C87" s="3" t="str">
        <f>IF(ISNUMBER('Facilities Update'!#REF!),'Facilities Update'!#REF!,"")</f>
        <v/>
      </c>
    </row>
    <row r="88" spans="2:3" x14ac:dyDescent="0.35">
      <c r="B88" s="11" t="str">
        <f>'Facilities Update'!$C37</f>
        <v>Etzikom Abandonment</v>
      </c>
      <c r="C88" s="3">
        <f>IF(ISNUMBER('Facilities Update'!I37),'Facilities Update'!I37,"")</f>
        <v>18.2</v>
      </c>
    </row>
    <row r="89" spans="2:3" x14ac:dyDescent="0.35">
      <c r="B89" s="11" t="e">
        <f>'Facilities Update'!#REF!</f>
        <v>#REF!</v>
      </c>
      <c r="C89" s="3" t="str">
        <f>IF(ISNUMBER('Facilities Update'!#REF!),'Facilities Update'!#REF!,"")</f>
        <v/>
      </c>
    </row>
    <row r="90" spans="2:3" ht="29" x14ac:dyDescent="0.35">
      <c r="B90" s="11" t="str">
        <f>'Facilities Update'!$C39</f>
        <v>Goodfish Compressor Station Unit Addition</v>
      </c>
      <c r="C90" s="3" t="str">
        <f>IF(ISNUMBER('Facilities Update'!I39),'Facilities Update'!I39,"")</f>
        <v/>
      </c>
    </row>
    <row r="91" spans="2:3" ht="43.5" x14ac:dyDescent="0.35">
      <c r="B91" s="11" t="str">
        <f>'Facilities Update'!$C40</f>
        <v>Grande Prairie Mainline Loop No. 2 (McLeod River North Section)</v>
      </c>
      <c r="C91" s="3" t="str">
        <f>IF(ISNUMBER('Facilities Update'!I40),'Facilities Update'!I40,"")</f>
        <v/>
      </c>
    </row>
    <row r="92" spans="2:3" x14ac:dyDescent="0.35">
      <c r="B92" s="11" t="e">
        <f>'Facilities Update'!#REF!</f>
        <v>#REF!</v>
      </c>
      <c r="C92" s="3" t="str">
        <f>IF(ISNUMBER('Facilities Update'!#REF!),'Facilities Update'!#REF!,"")</f>
        <v/>
      </c>
    </row>
    <row r="93" spans="2:3" ht="43.5" x14ac:dyDescent="0.35">
      <c r="B93" s="11" t="str">
        <f>'Facilities Update'!$C41</f>
        <v>Grande Prairie Mainline  Loop No. 4 
(Valhalla North Section)</v>
      </c>
      <c r="C93" s="3" t="str">
        <f>IF(ISNUMBER('Facilities Update'!I41),'Facilities Update'!I41,"")</f>
        <v/>
      </c>
    </row>
    <row r="94" spans="2:3" ht="87" x14ac:dyDescent="0.35">
      <c r="B94" s="11" t="str">
        <f>'Facilities Update'!$C43</f>
        <v>Groundbirch Mainline (Saturn Section) &amp; Saddle Hills Unit Addition:
Saddle Hills Compressor Station Unit Addition</v>
      </c>
      <c r="C94" s="3" t="str">
        <f>IF(ISNUMBER('Facilities Update'!I43),'Facilities Update'!I43,"")</f>
        <v/>
      </c>
    </row>
    <row r="95" spans="2:3" x14ac:dyDescent="0.35">
      <c r="B95" s="11" t="str">
        <f>'Facilities Update'!$C45</f>
        <v>Gundy West No. 2</v>
      </c>
      <c r="C95" s="3">
        <f>IF(ISNUMBER('Facilities Update'!I45),'Facilities Update'!I45,"")</f>
        <v>3.6</v>
      </c>
    </row>
    <row r="96" spans="2:3" x14ac:dyDescent="0.35">
      <c r="B96" s="11" t="e">
        <f>'Facilities Update'!#REF!</f>
        <v>#REF!</v>
      </c>
      <c r="C96" s="3" t="str">
        <f>IF(ISNUMBER('Facilities Update'!#REF!),'Facilities Update'!#REF!,"")</f>
        <v/>
      </c>
    </row>
    <row r="97" spans="2:3" x14ac:dyDescent="0.35">
      <c r="B97" s="11" t="e">
        <f>'Facilities Update'!#REF!</f>
        <v>#REF!</v>
      </c>
      <c r="C97" s="3" t="str">
        <f>IF(ISNUMBER('Facilities Update'!#REF!),'Facilities Update'!#REF!,"")</f>
        <v/>
      </c>
    </row>
    <row r="98" spans="2:3" x14ac:dyDescent="0.35">
      <c r="B98" s="11" t="str">
        <f>'Facilities Update'!$C48</f>
        <v>Keephills Expansion (AP)</v>
      </c>
      <c r="C98" s="3">
        <f>IF(ISNUMBER('Facilities Update'!I48),'Facilities Update'!I48,"")</f>
        <v>5.8</v>
      </c>
    </row>
    <row r="99" spans="2:3" ht="116" x14ac:dyDescent="0.35">
      <c r="B99" s="11" t="str">
        <f>'Facilities Update'!$C51</f>
        <v>Mackie Creek North
Altares South
Townsend
Townsend No. 2
Gundy West 
Old Alaska
Aitken Creek South
Aitken Creek West No. 2</v>
      </c>
      <c r="C99" s="3" t="str">
        <f>IF(ISNUMBER('Facilities Update'!I51),'Facilities Update'!I51,"")</f>
        <v/>
      </c>
    </row>
    <row r="100" spans="2:3" ht="29" x14ac:dyDescent="0.35">
      <c r="B100" s="11" t="str">
        <f>'Facilities Update'!$C52</f>
        <v>McLeod River Sales Meter Station</v>
      </c>
      <c r="C100" s="3">
        <f>IF(ISNUMBER('Facilities Update'!I52),'Facilities Update'!I52,"")</f>
        <v>4</v>
      </c>
    </row>
    <row r="101" spans="2:3" x14ac:dyDescent="0.35">
      <c r="B101" s="11" t="e">
        <f>'Facilities Update'!#REF!</f>
        <v>#REF!</v>
      </c>
      <c r="C101" s="3" t="str">
        <f>IF(ISNUMBER('Facilities Update'!#REF!),'Facilities Update'!#REF!,"")</f>
        <v/>
      </c>
    </row>
    <row r="102" spans="2:3" x14ac:dyDescent="0.35">
      <c r="B102" s="11" t="e">
        <f>'Facilities Update'!#REF!</f>
        <v>#REF!</v>
      </c>
      <c r="C102" s="3" t="str">
        <f>IF(ISNUMBER('Facilities Update'!#REF!),'Facilities Update'!#REF!,"")</f>
        <v/>
      </c>
    </row>
    <row r="103" spans="2:3" x14ac:dyDescent="0.35">
      <c r="B103" s="11" t="e">
        <f>'Facilities Update'!#REF!</f>
        <v>#REF!</v>
      </c>
      <c r="C103" s="3" t="str">
        <f>IF(ISNUMBER('Facilities Update'!#REF!),'Facilities Update'!#REF!,"")</f>
        <v/>
      </c>
    </row>
    <row r="104" spans="2:3" x14ac:dyDescent="0.35">
      <c r="B104" s="11" t="e">
        <f>'Facilities Update'!#REF!</f>
        <v>#REF!</v>
      </c>
      <c r="C104" s="3" t="str">
        <f>IF(ISNUMBER('Facilities Update'!#REF!),'Facilities Update'!#REF!,"")</f>
        <v/>
      </c>
    </row>
    <row r="105" spans="2:3" ht="29" x14ac:dyDescent="0.35">
      <c r="B105" s="11" t="str">
        <f>'Facilities Update'!$C53</f>
        <v>North Central Corridor Loop (North Star Section 1)</v>
      </c>
      <c r="C105" s="3" t="str">
        <f>IF(ISNUMBER('Facilities Update'!I53),'Facilities Update'!I53,"")</f>
        <v/>
      </c>
    </row>
    <row r="106" spans="2:3" ht="58" x14ac:dyDescent="0.35">
      <c r="B106" s="11" t="str">
        <f>'Facilities Update'!$C54</f>
        <v>North Corridor Expansion Project: Hidden Lake North Compressor Station Unit Addition</v>
      </c>
      <c r="C106" s="3" t="str">
        <f>IF(ISNUMBER('Facilities Update'!I54),'Facilities Update'!I54,"")</f>
        <v/>
      </c>
    </row>
    <row r="107" spans="2:3" ht="58" x14ac:dyDescent="0.35">
      <c r="B107" s="11" t="str">
        <f>'Facilities Update'!$C55</f>
        <v>North Corridor Expansion Project: North Central Corridor Loop (North Star Section 2)</v>
      </c>
      <c r="C107" s="3" t="str">
        <f>IF(ISNUMBER('Facilities Update'!I55),'Facilities Update'!I55,"")</f>
        <v/>
      </c>
    </row>
    <row r="108" spans="2:3" ht="58" x14ac:dyDescent="0.35">
      <c r="B108" s="11" t="str">
        <f>'Facilities Update'!$C56</f>
        <v>North Corridor Expansion Project: North Central Corridor Loop (Red Earth Section 3)</v>
      </c>
      <c r="C108" s="3" t="str">
        <f>IF(ISNUMBER('Facilities Update'!I56),'Facilities Update'!I56,"")</f>
        <v/>
      </c>
    </row>
    <row r="109" spans="2:3" ht="58" x14ac:dyDescent="0.35">
      <c r="B109" s="11" t="str">
        <f>'Facilities Update'!$C57</f>
        <v>North Corridor Expansion Project: Northwest Mainline Loop No.2 (Bear Canyon North Extension Section)</v>
      </c>
      <c r="C109" s="3" t="str">
        <f>IF(ISNUMBER('Facilities Update'!I57),'Facilities Update'!I57,"")</f>
        <v/>
      </c>
    </row>
    <row r="110" spans="2:3" ht="58" x14ac:dyDescent="0.35">
      <c r="B110" s="11" t="str">
        <f>'Facilities Update'!$C58</f>
        <v xml:space="preserve">North Montney Project:
Aitken Creek Compressor Station </v>
      </c>
      <c r="C110" s="3" t="str">
        <f>IF(ISNUMBER('Facilities Update'!I58),'Facilities Update'!I58,"")</f>
        <v/>
      </c>
    </row>
    <row r="111" spans="2:3" x14ac:dyDescent="0.35">
      <c r="B111" s="11" t="e">
        <f>'Facilities Update'!#REF!</f>
        <v>#REF!</v>
      </c>
      <c r="C111" s="3" t="str">
        <f>IF(ISNUMBER('Facilities Update'!#REF!),'Facilities Update'!#REF!,"")</f>
        <v/>
      </c>
    </row>
    <row r="112" spans="2:3" ht="58" x14ac:dyDescent="0.35">
      <c r="B112" s="11" t="str">
        <f>'Facilities Update'!$C61</f>
        <v xml:space="preserve">North Montney Project:
North Montney Mainline (Kahta Section - South) </v>
      </c>
      <c r="C112" s="3" t="str">
        <f>IF(ISNUMBER('Facilities Update'!I61),'Facilities Update'!I61,"")</f>
        <v/>
      </c>
    </row>
    <row r="113" spans="2:3" x14ac:dyDescent="0.35">
      <c r="B113" s="11" t="e">
        <f>'Facilities Update'!#REF!</f>
        <v>#REF!</v>
      </c>
      <c r="C113" s="3" t="str">
        <f>IF(ISNUMBER('Facilities Update'!#REF!),'Facilities Update'!#REF!,"")</f>
        <v/>
      </c>
    </row>
    <row r="114" spans="2:3" ht="58" x14ac:dyDescent="0.35">
      <c r="B114" s="11" t="str">
        <f>'Facilities Update'!$C62</f>
        <v>North Montney Project:
Saturn Compressor 
Station Unit 2</v>
      </c>
      <c r="C114" s="3" t="str">
        <f>IF(ISNUMBER('Facilities Update'!I62),'Facilities Update'!I62,"")</f>
        <v/>
      </c>
    </row>
    <row r="115" spans="2:3" ht="58" x14ac:dyDescent="0.35">
      <c r="B115" s="11" t="str">
        <f>'Facilities Update'!$C63</f>
        <v>North Montney Project:
Saturn Compressor
Station</v>
      </c>
      <c r="C115" s="3" t="str">
        <f>IF(ISNUMBER('Facilities Update'!I63),'Facilities Update'!I63,"")</f>
        <v/>
      </c>
    </row>
    <row r="116" spans="2:3" x14ac:dyDescent="0.35">
      <c r="B116" s="11" t="e">
        <f>'Facilities Update'!#REF!</f>
        <v>#REF!</v>
      </c>
      <c r="C116" s="3" t="str">
        <f>IF(ISNUMBER('Facilities Update'!#REF!),'Facilities Update'!#REF!,"")</f>
        <v/>
      </c>
    </row>
    <row r="117" spans="2:3" x14ac:dyDescent="0.35">
      <c r="B117" s="11" t="e">
        <f>'Facilities Update'!#REF!</f>
        <v>#REF!</v>
      </c>
      <c r="C117" s="3" t="str">
        <f>IF(ISNUMBER('Facilities Update'!#REF!),'Facilities Update'!#REF!,"")</f>
        <v/>
      </c>
    </row>
    <row r="118" spans="2:3" ht="43.5" x14ac:dyDescent="0.35">
      <c r="B118" s="11" t="str">
        <f>'Facilities Update'!$C71</f>
        <v>Pioneer Pipeline Asset Purchase 
(AP)</v>
      </c>
      <c r="C118" s="3" t="str">
        <f>IF(ISNUMBER('Facilities Update'!I71),'Facilities Update'!I71,"")</f>
        <v/>
      </c>
    </row>
    <row r="119" spans="2:3" ht="29" x14ac:dyDescent="0.35">
      <c r="B119" s="11" t="str">
        <f>'Facilities Update'!$C72</f>
        <v>Pioneer South Pipeline Acquisition</v>
      </c>
      <c r="C119" s="3" t="str">
        <f>IF(ISNUMBER('Facilities Update'!I72),'Facilities Update'!I72,"")</f>
        <v/>
      </c>
    </row>
    <row r="120" spans="2:3" ht="29" x14ac:dyDescent="0.35">
      <c r="B120" s="11" t="str">
        <f>'Facilities Update'!$C73</f>
        <v>Pipestone Compressor Station Unit Addition &amp; Coolers</v>
      </c>
      <c r="C120" s="3" t="str">
        <f>IF(ISNUMBER('Facilities Update'!I73),'Facilities Update'!I73,"")</f>
        <v/>
      </c>
    </row>
    <row r="121" spans="2:3" x14ac:dyDescent="0.35">
      <c r="B121" s="11" t="e">
        <f>'Facilities Update'!#REF!</f>
        <v>#REF!</v>
      </c>
      <c r="C121" s="3" t="str">
        <f>IF(ISNUMBER('Facilities Update'!#REF!),'Facilities Update'!#REF!,"")</f>
        <v/>
      </c>
    </row>
    <row r="122" spans="2:3" x14ac:dyDescent="0.35">
      <c r="B122" s="11" t="e">
        <f>'Facilities Update'!#REF!</f>
        <v>#REF!</v>
      </c>
      <c r="C122" s="3" t="str">
        <f>IF(ISNUMBER('Facilities Update'!#REF!),'Facilities Update'!#REF!,"")</f>
        <v/>
      </c>
    </row>
    <row r="123" spans="2:3" x14ac:dyDescent="0.35">
      <c r="B123" s="11" t="e">
        <f>'Facilities Update'!#REF!</f>
        <v>#REF!</v>
      </c>
      <c r="C123" s="3" t="str">
        <f>IF(ISNUMBER('Facilities Update'!#REF!),'Facilities Update'!#REF!,"")</f>
        <v/>
      </c>
    </row>
    <row r="124" spans="2:3" x14ac:dyDescent="0.35">
      <c r="B124" s="11" t="e">
        <f>'Facilities Update'!#REF!</f>
        <v>#REF!</v>
      </c>
      <c r="C124" s="3" t="str">
        <f>IF(ISNUMBER('Facilities Update'!#REF!),'Facilities Update'!#REF!,"")</f>
        <v/>
      </c>
    </row>
    <row r="125" spans="2:3" ht="29" x14ac:dyDescent="0.35">
      <c r="B125" s="11" t="str">
        <f>'Facilities Update'!$C74</f>
        <v>Princess Compressor Station Unit Addition &amp; Coolers</v>
      </c>
      <c r="C125" s="3" t="str">
        <f>IF(ISNUMBER('Facilities Update'!I74),'Facilities Update'!I74,"")</f>
        <v/>
      </c>
    </row>
    <row r="126" spans="2:3" ht="29" x14ac:dyDescent="0.35">
      <c r="B126" s="11" t="str">
        <f>'Facilities Update'!$C75</f>
        <v>Saddle Lake Lateral Loop (Cold Lake Section)</v>
      </c>
      <c r="C126" s="3" t="str">
        <f>IF(ISNUMBER('Facilities Update'!I75),'Facilities Update'!I75,"")</f>
        <v/>
      </c>
    </row>
    <row r="127" spans="2:3" x14ac:dyDescent="0.35">
      <c r="B127" s="11" t="e">
        <f>'Facilities Update'!#REF!</f>
        <v>#REF!</v>
      </c>
      <c r="C127" s="3" t="str">
        <f>IF(ISNUMBER('Facilities Update'!#REF!),'Facilities Update'!#REF!,"")</f>
        <v/>
      </c>
    </row>
    <row r="128" spans="2:3" x14ac:dyDescent="0.35">
      <c r="B128" s="11" t="e">
        <f>'Facilities Update'!#REF!</f>
        <v>#REF!</v>
      </c>
      <c r="C128" s="3" t="str">
        <f>IF(ISNUMBER('Facilities Update'!#REF!),'Facilities Update'!#REF!,"")</f>
        <v/>
      </c>
    </row>
    <row r="129" spans="2:3" ht="43.5" x14ac:dyDescent="0.35">
      <c r="B129" s="11" t="str">
        <f>'Facilities Update'!$C76</f>
        <v xml:space="preserve">Scotford PDH Delivery Meter Station (AP)
</v>
      </c>
      <c r="C129" s="3" t="str">
        <f>IF(ISNUMBER('Facilities Update'!I76),'Facilities Update'!I76,"")</f>
        <v/>
      </c>
    </row>
    <row r="130" spans="2:3" ht="29" x14ac:dyDescent="0.35">
      <c r="B130" s="11" t="str">
        <f>'Facilities Update'!$C77</f>
        <v>Smoky River Sales Meter Station</v>
      </c>
      <c r="C130" s="3">
        <f>IF(ISNUMBER('Facilities Update'!I77),'Facilities Update'!I77,"")</f>
        <v>2.9</v>
      </c>
    </row>
    <row r="131" spans="2:3" x14ac:dyDescent="0.35">
      <c r="B131" s="11" t="e">
        <f>'Facilities Update'!#REF!</f>
        <v>#REF!</v>
      </c>
      <c r="C131" s="3" t="str">
        <f>IF(ISNUMBER('Facilities Update'!#REF!),'Facilities Update'!#REF!,"")</f>
        <v/>
      </c>
    </row>
    <row r="132" spans="2:3" ht="29" x14ac:dyDescent="0.35">
      <c r="B132" s="11" t="str">
        <f>'Facilities Update'!$C78</f>
        <v>Smoky River South Sales Meter Station</v>
      </c>
      <c r="C132" s="3">
        <f>IF(ISNUMBER('Facilities Update'!I78),'Facilities Update'!I78,"")</f>
        <v>4.5</v>
      </c>
    </row>
    <row r="133" spans="2:3" x14ac:dyDescent="0.35">
      <c r="B133" s="11" t="e">
        <f>'Facilities Update'!#REF!</f>
        <v>#REF!</v>
      </c>
      <c r="C133" s="3" t="str">
        <f>IF(ISNUMBER('Facilities Update'!#REF!),'Facilities Update'!#REF!,"")</f>
        <v/>
      </c>
    </row>
    <row r="134" spans="2:3" ht="29" x14ac:dyDescent="0.35">
      <c r="B134" s="11" t="str">
        <f>'Facilities Update'!$C79</f>
        <v>South Airdrie Lateral - Pipeline Acquisition (AP)</v>
      </c>
      <c r="C134" s="3" t="str">
        <f>IF(ISNUMBER('Facilities Update'!I79),'Facilities Update'!I79,"")</f>
        <v/>
      </c>
    </row>
    <row r="135" spans="2:3" ht="43.5" x14ac:dyDescent="0.35">
      <c r="B135" s="11" t="str">
        <f>'Facilities Update'!$C80</f>
        <v xml:space="preserve">Spruce Grove and Stony Plain UPU – Installation (AP)
</v>
      </c>
      <c r="C135" s="3"/>
    </row>
    <row r="136" spans="2:3" x14ac:dyDescent="0.35">
      <c r="B136" s="11" t="e">
        <f>'Facilities Update'!#REF!</f>
        <v>#REF!</v>
      </c>
      <c r="C136" s="3"/>
    </row>
    <row r="137" spans="2:3" ht="29" x14ac:dyDescent="0.35">
      <c r="B137" s="11" t="str">
        <f>'Facilities Update'!$C81</f>
        <v>Sunchild Receipt Meter Station</v>
      </c>
      <c r="C137" s="3"/>
    </row>
    <row r="138" spans="2:3" x14ac:dyDescent="0.35">
      <c r="B138" s="11" t="e">
        <f>'Facilities Update'!#REF!</f>
        <v>#REF!</v>
      </c>
      <c r="C138" s="3"/>
    </row>
    <row r="139" spans="2:3" ht="72.5" x14ac:dyDescent="0.35">
      <c r="B139" s="11" t="str">
        <f>'Facilities Update'!$C82</f>
        <v>Urban Pipeline Replacement Project:
Edmonton UPR – NE Connector (AP)</v>
      </c>
      <c r="C139" s="3"/>
    </row>
    <row r="140" spans="2:3" ht="101.5" x14ac:dyDescent="0.35">
      <c r="B140" s="11" t="str">
        <f>'Facilities Update'!$C83</f>
        <v>Variance Application Meters
Blair Creek
Gundy
Kobes
Altares
Aitken Creek Interconnect</v>
      </c>
      <c r="C140" s="3"/>
    </row>
    <row r="141" spans="2:3" ht="58" x14ac:dyDescent="0.35">
      <c r="B141" s="11" t="str">
        <f>'Facilities Update'!$C87</f>
        <v>West Path Delivery 2022
WAML Loop No. 2 (Alberta British Columbia)</v>
      </c>
      <c r="C141" s="3"/>
    </row>
    <row r="142" spans="2:3" x14ac:dyDescent="0.35">
      <c r="B142" s="11" t="e">
        <f>'Facilities Update'!#REF!</f>
        <v>#REF!</v>
      </c>
      <c r="C142" s="3"/>
    </row>
    <row r="143" spans="2:3" x14ac:dyDescent="0.35">
      <c r="B143" s="9"/>
    </row>
    <row r="144" spans="2:3" x14ac:dyDescent="0.35">
      <c r="B144" s="9"/>
    </row>
    <row r="145" spans="2:2" x14ac:dyDescent="0.35">
      <c r="B145" s="9"/>
    </row>
    <row r="146" spans="2:2" x14ac:dyDescent="0.35">
      <c r="B146" s="9"/>
    </row>
    <row r="147" spans="2:2" x14ac:dyDescent="0.35">
      <c r="B147" s="9"/>
    </row>
    <row r="148" spans="2:2" x14ac:dyDescent="0.35">
      <c r="B148" s="9"/>
    </row>
    <row r="149" spans="2:2" x14ac:dyDescent="0.35">
      <c r="B149" s="9"/>
    </row>
    <row r="150" spans="2:2" x14ac:dyDescent="0.35">
      <c r="B150" s="9"/>
    </row>
    <row r="151" spans="2:2" x14ac:dyDescent="0.35">
      <c r="B151" s="9"/>
    </row>
    <row r="152" spans="2:2" x14ac:dyDescent="0.35">
      <c r="B152" s="9"/>
    </row>
    <row r="153" spans="2:2" x14ac:dyDescent="0.35">
      <c r="B153" s="9"/>
    </row>
    <row r="154" spans="2:2" x14ac:dyDescent="0.35">
      <c r="B154" s="9"/>
    </row>
    <row r="155" spans="2:2" x14ac:dyDescent="0.35">
      <c r="B155" s="9"/>
    </row>
    <row r="156" spans="2:2" x14ac:dyDescent="0.35">
      <c r="B156" s="9"/>
    </row>
    <row r="157" spans="2:2" x14ac:dyDescent="0.35">
      <c r="B157" s="9"/>
    </row>
    <row r="158" spans="2:2" x14ac:dyDescent="0.35">
      <c r="B158" s="9"/>
    </row>
    <row r="159" spans="2:2" x14ac:dyDescent="0.35">
      <c r="B159" s="9"/>
    </row>
    <row r="160" spans="2:2" x14ac:dyDescent="0.35">
      <c r="B160" s="9"/>
    </row>
    <row r="161" spans="2:2" x14ac:dyDescent="0.35">
      <c r="B161" s="9"/>
    </row>
    <row r="162" spans="2:2" x14ac:dyDescent="0.35">
      <c r="B162" s="9"/>
    </row>
    <row r="163" spans="2:2" x14ac:dyDescent="0.35">
      <c r="B163" s="9"/>
    </row>
    <row r="164" spans="2:2" x14ac:dyDescent="0.35">
      <c r="B164" s="9"/>
    </row>
    <row r="165" spans="2:2" x14ac:dyDescent="0.35">
      <c r="B165" s="9"/>
    </row>
    <row r="166" spans="2:2" x14ac:dyDescent="0.35">
      <c r="B166" s="9"/>
    </row>
    <row r="167" spans="2:2" x14ac:dyDescent="0.35">
      <c r="B167" s="9"/>
    </row>
    <row r="168" spans="2:2" x14ac:dyDescent="0.35">
      <c r="B168" s="9"/>
    </row>
    <row r="169" spans="2:2" x14ac:dyDescent="0.35">
      <c r="B169" s="9"/>
    </row>
    <row r="170" spans="2:2" x14ac:dyDescent="0.35">
      <c r="B170" s="9"/>
    </row>
    <row r="171" spans="2:2" x14ac:dyDescent="0.35">
      <c r="B171" s="9"/>
    </row>
    <row r="172" spans="2:2" x14ac:dyDescent="0.35">
      <c r="B172" s="9"/>
    </row>
    <row r="173" spans="2:2" x14ac:dyDescent="0.35">
      <c r="B173" s="9"/>
    </row>
    <row r="174" spans="2:2" x14ac:dyDescent="0.35">
      <c r="B174" s="9"/>
    </row>
    <row r="175" spans="2:2" x14ac:dyDescent="0.35">
      <c r="B175" s="9"/>
    </row>
    <row r="176" spans="2:2" x14ac:dyDescent="0.35">
      <c r="B176" s="9"/>
    </row>
    <row r="177" spans="2:2" x14ac:dyDescent="0.35">
      <c r="B177" s="9"/>
    </row>
    <row r="178" spans="2:2" x14ac:dyDescent="0.35">
      <c r="B178" s="9"/>
    </row>
    <row r="179" spans="2:2" x14ac:dyDescent="0.35">
      <c r="B179" s="9"/>
    </row>
    <row r="180" spans="2:2" x14ac:dyDescent="0.35">
      <c r="B180" s="9"/>
    </row>
    <row r="181" spans="2:2" x14ac:dyDescent="0.35">
      <c r="B181" s="9"/>
    </row>
    <row r="182" spans="2:2" x14ac:dyDescent="0.35">
      <c r="B182" s="9"/>
    </row>
    <row r="183" spans="2:2" x14ac:dyDescent="0.35">
      <c r="B183" s="9"/>
    </row>
    <row r="184" spans="2:2" x14ac:dyDescent="0.35">
      <c r="B184" s="9"/>
    </row>
    <row r="185" spans="2:2" x14ac:dyDescent="0.35">
      <c r="B185" s="9"/>
    </row>
    <row r="186" spans="2:2" x14ac:dyDescent="0.35">
      <c r="B186" s="9"/>
    </row>
    <row r="187" spans="2:2" x14ac:dyDescent="0.35">
      <c r="B187" s="9"/>
    </row>
    <row r="188" spans="2:2" x14ac:dyDescent="0.35">
      <c r="B188" s="9"/>
    </row>
    <row r="189" spans="2:2" x14ac:dyDescent="0.35">
      <c r="B189" s="9"/>
    </row>
    <row r="190" spans="2:2" x14ac:dyDescent="0.35">
      <c r="B190" s="9"/>
    </row>
    <row r="191" spans="2:2" x14ac:dyDescent="0.35">
      <c r="B191" s="9"/>
    </row>
    <row r="192" spans="2:2" x14ac:dyDescent="0.35">
      <c r="B192" s="9"/>
    </row>
    <row r="193" spans="2:2" x14ac:dyDescent="0.35">
      <c r="B193" s="9"/>
    </row>
    <row r="194" spans="2:2" x14ac:dyDescent="0.35">
      <c r="B194" s="9"/>
    </row>
    <row r="195" spans="2:2" x14ac:dyDescent="0.35">
      <c r="B195" s="9"/>
    </row>
    <row r="196" spans="2:2" x14ac:dyDescent="0.35">
      <c r="B196" s="9"/>
    </row>
    <row r="197" spans="2:2" x14ac:dyDescent="0.35">
      <c r="B197" s="9"/>
    </row>
    <row r="198" spans="2:2" x14ac:dyDescent="0.35">
      <c r="B198" s="9"/>
    </row>
    <row r="199" spans="2:2" x14ac:dyDescent="0.35">
      <c r="B199" s="9"/>
    </row>
    <row r="200" spans="2:2" x14ac:dyDescent="0.35">
      <c r="B200" s="9"/>
    </row>
    <row r="201" spans="2:2" x14ac:dyDescent="0.35">
      <c r="B201" s="9"/>
    </row>
    <row r="202" spans="2:2" x14ac:dyDescent="0.35">
      <c r="B202" s="9"/>
    </row>
    <row r="203" spans="2:2" x14ac:dyDescent="0.35">
      <c r="B203" s="9"/>
    </row>
    <row r="204" spans="2:2" x14ac:dyDescent="0.35">
      <c r="B204" s="9"/>
    </row>
    <row r="205" spans="2:2" x14ac:dyDescent="0.35">
      <c r="B205" s="9"/>
    </row>
    <row r="206" spans="2:2" x14ac:dyDescent="0.35">
      <c r="B206" s="9"/>
    </row>
    <row r="207" spans="2:2" x14ac:dyDescent="0.35">
      <c r="B207" s="9"/>
    </row>
    <row r="208" spans="2:2" x14ac:dyDescent="0.35">
      <c r="B208" s="9"/>
    </row>
    <row r="209" spans="2:2" x14ac:dyDescent="0.35">
      <c r="B209" s="9"/>
    </row>
    <row r="210" spans="2:2" x14ac:dyDescent="0.35">
      <c r="B210" s="9"/>
    </row>
    <row r="211" spans="2:2" x14ac:dyDescent="0.35">
      <c r="B211" s="9"/>
    </row>
    <row r="212" spans="2:2" x14ac:dyDescent="0.35">
      <c r="B212" s="9"/>
    </row>
    <row r="213" spans="2:2" x14ac:dyDescent="0.35">
      <c r="B213" s="9"/>
    </row>
    <row r="214" spans="2:2" x14ac:dyDescent="0.35">
      <c r="B214" s="9"/>
    </row>
    <row r="215" spans="2:2" x14ac:dyDescent="0.35">
      <c r="B215" s="9"/>
    </row>
    <row r="216" spans="2:2" x14ac:dyDescent="0.35">
      <c r="B216" s="9"/>
    </row>
    <row r="217" spans="2:2" x14ac:dyDescent="0.35">
      <c r="B217" s="9"/>
    </row>
    <row r="218" spans="2:2" x14ac:dyDescent="0.35">
      <c r="B218" s="9"/>
    </row>
    <row r="219" spans="2:2" x14ac:dyDescent="0.35">
      <c r="B219" s="9"/>
    </row>
    <row r="220" spans="2:2" x14ac:dyDescent="0.35">
      <c r="B220" s="9"/>
    </row>
    <row r="221" spans="2:2" x14ac:dyDescent="0.35">
      <c r="B221" s="9"/>
    </row>
    <row r="222" spans="2:2" x14ac:dyDescent="0.35">
      <c r="B222" s="9"/>
    </row>
    <row r="223" spans="2:2" x14ac:dyDescent="0.35">
      <c r="B223" s="9"/>
    </row>
    <row r="224" spans="2:2" x14ac:dyDescent="0.35">
      <c r="B224" s="9"/>
    </row>
    <row r="225" spans="2:2" x14ac:dyDescent="0.35">
      <c r="B225" s="9"/>
    </row>
    <row r="226" spans="2:2" x14ac:dyDescent="0.35">
      <c r="B226" s="9"/>
    </row>
    <row r="227" spans="2:2" x14ac:dyDescent="0.35">
      <c r="B227" s="9"/>
    </row>
    <row r="228" spans="2:2" x14ac:dyDescent="0.35">
      <c r="B228" s="9"/>
    </row>
    <row r="229" spans="2:2" x14ac:dyDescent="0.35">
      <c r="B229" s="9"/>
    </row>
    <row r="230" spans="2:2" x14ac:dyDescent="0.35">
      <c r="B230" s="9"/>
    </row>
    <row r="231" spans="2:2" x14ac:dyDescent="0.35">
      <c r="B231" s="9"/>
    </row>
    <row r="232" spans="2:2" x14ac:dyDescent="0.35">
      <c r="B232" s="9"/>
    </row>
    <row r="233" spans="2:2" x14ac:dyDescent="0.35">
      <c r="B233" s="9"/>
    </row>
    <row r="234" spans="2:2" x14ac:dyDescent="0.35">
      <c r="B234" s="9"/>
    </row>
    <row r="235" spans="2:2" x14ac:dyDescent="0.35">
      <c r="B235" s="9"/>
    </row>
    <row r="236" spans="2:2" x14ac:dyDescent="0.35">
      <c r="B236" s="9"/>
    </row>
    <row r="237" spans="2:2" x14ac:dyDescent="0.35">
      <c r="B237" s="9"/>
    </row>
    <row r="238" spans="2:2" x14ac:dyDescent="0.35">
      <c r="B238" s="9"/>
    </row>
    <row r="239" spans="2:2" x14ac:dyDescent="0.35">
      <c r="B239" s="9"/>
    </row>
    <row r="240" spans="2:2" x14ac:dyDescent="0.35">
      <c r="B240" s="9"/>
    </row>
    <row r="241" spans="2:2" x14ac:dyDescent="0.35">
      <c r="B241" s="9"/>
    </row>
    <row r="242" spans="2:2" x14ac:dyDescent="0.35">
      <c r="B242" s="9"/>
    </row>
    <row r="243" spans="2:2" x14ac:dyDescent="0.35">
      <c r="B243" s="9"/>
    </row>
    <row r="244" spans="2:2" x14ac:dyDescent="0.35">
      <c r="B244" s="9"/>
    </row>
    <row r="245" spans="2:2" x14ac:dyDescent="0.35">
      <c r="B245" s="9"/>
    </row>
    <row r="246" spans="2:2" x14ac:dyDescent="0.35">
      <c r="B246" s="9"/>
    </row>
    <row r="247" spans="2:2" x14ac:dyDescent="0.35">
      <c r="B247" s="9"/>
    </row>
    <row r="248" spans="2:2" x14ac:dyDescent="0.35">
      <c r="B248" s="9"/>
    </row>
    <row r="249" spans="2:2" x14ac:dyDescent="0.35">
      <c r="B249" s="9"/>
    </row>
    <row r="250" spans="2:2" x14ac:dyDescent="0.35">
      <c r="B250" s="9"/>
    </row>
    <row r="251" spans="2:2" x14ac:dyDescent="0.35">
      <c r="B251" s="9"/>
    </row>
    <row r="252" spans="2:2" x14ac:dyDescent="0.35">
      <c r="B252" s="9"/>
    </row>
    <row r="253" spans="2:2" x14ac:dyDescent="0.35">
      <c r="B253" s="9"/>
    </row>
    <row r="254" spans="2:2" x14ac:dyDescent="0.35">
      <c r="B254" s="9"/>
    </row>
    <row r="255" spans="2:2" x14ac:dyDescent="0.35">
      <c r="B255" s="9"/>
    </row>
    <row r="256" spans="2:2" x14ac:dyDescent="0.35">
      <c r="B256" s="9"/>
    </row>
    <row r="257" spans="2:2" x14ac:dyDescent="0.35">
      <c r="B257" s="9"/>
    </row>
    <row r="258" spans="2:2" x14ac:dyDescent="0.35">
      <c r="B258" s="9"/>
    </row>
    <row r="259" spans="2:2" x14ac:dyDescent="0.35">
      <c r="B259" s="9"/>
    </row>
    <row r="260" spans="2:2" x14ac:dyDescent="0.35">
      <c r="B260" s="9"/>
    </row>
    <row r="261" spans="2:2" x14ac:dyDescent="0.35">
      <c r="B261" s="9"/>
    </row>
    <row r="262" spans="2:2" x14ac:dyDescent="0.35">
      <c r="B262" s="9"/>
    </row>
    <row r="263" spans="2:2" x14ac:dyDescent="0.35">
      <c r="B263" s="9"/>
    </row>
    <row r="264" spans="2:2" x14ac:dyDescent="0.35">
      <c r="B264" s="9"/>
    </row>
    <row r="265" spans="2:2" x14ac:dyDescent="0.35">
      <c r="B265" s="9"/>
    </row>
    <row r="266" spans="2:2" x14ac:dyDescent="0.35">
      <c r="B266" s="9"/>
    </row>
    <row r="267" spans="2:2" x14ac:dyDescent="0.35">
      <c r="B267" s="9"/>
    </row>
    <row r="268" spans="2:2" x14ac:dyDescent="0.35">
      <c r="B268" s="9"/>
    </row>
    <row r="269" spans="2:2" x14ac:dyDescent="0.35">
      <c r="B269" s="9"/>
    </row>
    <row r="270" spans="2:2" x14ac:dyDescent="0.35">
      <c r="B270" s="9"/>
    </row>
    <row r="271" spans="2:2" x14ac:dyDescent="0.35">
      <c r="B271" s="9"/>
    </row>
    <row r="272" spans="2:2" x14ac:dyDescent="0.35">
      <c r="B272" s="9"/>
    </row>
    <row r="273" spans="2:2" x14ac:dyDescent="0.35">
      <c r="B273" s="9"/>
    </row>
    <row r="274" spans="2:2" x14ac:dyDescent="0.35">
      <c r="B274" s="9"/>
    </row>
    <row r="275" spans="2:2" x14ac:dyDescent="0.35">
      <c r="B275" s="9"/>
    </row>
    <row r="276" spans="2:2" x14ac:dyDescent="0.35">
      <c r="B276" s="9"/>
    </row>
    <row r="277" spans="2:2" x14ac:dyDescent="0.35">
      <c r="B277" s="9"/>
    </row>
    <row r="278" spans="2:2" x14ac:dyDescent="0.35">
      <c r="B278" s="9"/>
    </row>
    <row r="279" spans="2:2" x14ac:dyDescent="0.35">
      <c r="B279" s="9"/>
    </row>
    <row r="280" spans="2:2" x14ac:dyDescent="0.35">
      <c r="B280" s="9"/>
    </row>
    <row r="281" spans="2:2" x14ac:dyDescent="0.35">
      <c r="B281" s="9"/>
    </row>
    <row r="282" spans="2:2" x14ac:dyDescent="0.35">
      <c r="B282" s="9"/>
    </row>
    <row r="283" spans="2:2" x14ac:dyDescent="0.35">
      <c r="B283" s="9"/>
    </row>
    <row r="284" spans="2:2" x14ac:dyDescent="0.35">
      <c r="B284" s="9"/>
    </row>
    <row r="285" spans="2:2" x14ac:dyDescent="0.35">
      <c r="B285" s="9"/>
    </row>
    <row r="286" spans="2:2" x14ac:dyDescent="0.35">
      <c r="B286" s="9"/>
    </row>
    <row r="287" spans="2:2" x14ac:dyDescent="0.35">
      <c r="B287" s="9"/>
    </row>
    <row r="288" spans="2:2" x14ac:dyDescent="0.35">
      <c r="B288" s="9"/>
    </row>
    <row r="289" spans="2:2" x14ac:dyDescent="0.35">
      <c r="B289" s="9"/>
    </row>
    <row r="290" spans="2:2" x14ac:dyDescent="0.35">
      <c r="B290" s="9"/>
    </row>
    <row r="291" spans="2:2" x14ac:dyDescent="0.35">
      <c r="B291" s="9"/>
    </row>
    <row r="292" spans="2:2" x14ac:dyDescent="0.35">
      <c r="B292" s="9"/>
    </row>
    <row r="293" spans="2:2" x14ac:dyDescent="0.35">
      <c r="B293" s="9"/>
    </row>
    <row r="294" spans="2:2" x14ac:dyDescent="0.35">
      <c r="B294" s="9"/>
    </row>
    <row r="295" spans="2:2" x14ac:dyDescent="0.35">
      <c r="B295" s="9"/>
    </row>
    <row r="296" spans="2:2" x14ac:dyDescent="0.35">
      <c r="B296" s="9"/>
    </row>
    <row r="297" spans="2:2" x14ac:dyDescent="0.35">
      <c r="B297" s="9"/>
    </row>
    <row r="298" spans="2:2" x14ac:dyDescent="0.35">
      <c r="B298" s="9"/>
    </row>
    <row r="299" spans="2:2" x14ac:dyDescent="0.35">
      <c r="B299" s="9"/>
    </row>
    <row r="300" spans="2:2" x14ac:dyDescent="0.35">
      <c r="B300" s="9"/>
    </row>
    <row r="301" spans="2:2" x14ac:dyDescent="0.35">
      <c r="B301" s="9"/>
    </row>
    <row r="302" spans="2:2" x14ac:dyDescent="0.35">
      <c r="B302" s="9"/>
    </row>
    <row r="303" spans="2:2" x14ac:dyDescent="0.35">
      <c r="B303" s="9"/>
    </row>
    <row r="304" spans="2:2" x14ac:dyDescent="0.35">
      <c r="B304" s="9"/>
    </row>
    <row r="305" spans="2:2" x14ac:dyDescent="0.35">
      <c r="B305" s="9"/>
    </row>
    <row r="306" spans="2:2" x14ac:dyDescent="0.35">
      <c r="B306" s="9"/>
    </row>
    <row r="307" spans="2:2" x14ac:dyDescent="0.35">
      <c r="B307" s="9"/>
    </row>
    <row r="308" spans="2:2" x14ac:dyDescent="0.35">
      <c r="B308" s="9"/>
    </row>
    <row r="309" spans="2:2" x14ac:dyDescent="0.35">
      <c r="B309" s="9"/>
    </row>
    <row r="310" spans="2:2" x14ac:dyDescent="0.35">
      <c r="B310" s="9"/>
    </row>
    <row r="311" spans="2:2" x14ac:dyDescent="0.35">
      <c r="B311" s="9"/>
    </row>
    <row r="312" spans="2:2" x14ac:dyDescent="0.35">
      <c r="B312" s="9"/>
    </row>
    <row r="313" spans="2:2" x14ac:dyDescent="0.35">
      <c r="B313" s="9"/>
    </row>
    <row r="314" spans="2:2" x14ac:dyDescent="0.35">
      <c r="B314" s="9"/>
    </row>
    <row r="315" spans="2:2" x14ac:dyDescent="0.35">
      <c r="B315" s="9"/>
    </row>
    <row r="316" spans="2:2" x14ac:dyDescent="0.35">
      <c r="B316" s="9"/>
    </row>
    <row r="317" spans="2:2" x14ac:dyDescent="0.35">
      <c r="B317" s="9"/>
    </row>
    <row r="318" spans="2:2" x14ac:dyDescent="0.35">
      <c r="B318" s="9"/>
    </row>
    <row r="319" spans="2:2" x14ac:dyDescent="0.35">
      <c r="B319" s="9"/>
    </row>
    <row r="320" spans="2:2" x14ac:dyDescent="0.35">
      <c r="B320" s="9"/>
    </row>
    <row r="321" spans="2:2" x14ac:dyDescent="0.35">
      <c r="B321" s="9"/>
    </row>
    <row r="322" spans="2:2" x14ac:dyDescent="0.35">
      <c r="B322" s="9"/>
    </row>
    <row r="323" spans="2:2" x14ac:dyDescent="0.35">
      <c r="B323" s="9"/>
    </row>
    <row r="324" spans="2:2" x14ac:dyDescent="0.35">
      <c r="B324" s="9"/>
    </row>
    <row r="325" spans="2:2" x14ac:dyDescent="0.35">
      <c r="B325" s="9"/>
    </row>
    <row r="326" spans="2:2" x14ac:dyDescent="0.35">
      <c r="B326" s="9"/>
    </row>
    <row r="327" spans="2:2" x14ac:dyDescent="0.35">
      <c r="B327" s="9"/>
    </row>
    <row r="328" spans="2:2" x14ac:dyDescent="0.35">
      <c r="B328" s="9"/>
    </row>
    <row r="329" spans="2:2" x14ac:dyDescent="0.35">
      <c r="B329" s="9"/>
    </row>
    <row r="330" spans="2:2" x14ac:dyDescent="0.35">
      <c r="B330" s="9"/>
    </row>
    <row r="331" spans="2:2" x14ac:dyDescent="0.35">
      <c r="B331" s="9"/>
    </row>
    <row r="332" spans="2:2" x14ac:dyDescent="0.35">
      <c r="B332" s="9"/>
    </row>
    <row r="333" spans="2:2" x14ac:dyDescent="0.35">
      <c r="B333" s="9"/>
    </row>
    <row r="334" spans="2:2" x14ac:dyDescent="0.35">
      <c r="B334" s="9"/>
    </row>
    <row r="335" spans="2:2" x14ac:dyDescent="0.35">
      <c r="B335" s="9"/>
    </row>
    <row r="336" spans="2:2" x14ac:dyDescent="0.35">
      <c r="B336" s="9"/>
    </row>
    <row r="337" spans="2:2" x14ac:dyDescent="0.35">
      <c r="B337" s="9"/>
    </row>
    <row r="338" spans="2:2" x14ac:dyDescent="0.35">
      <c r="B338" s="9"/>
    </row>
    <row r="339" spans="2:2" x14ac:dyDescent="0.35">
      <c r="B339" s="9"/>
    </row>
    <row r="340" spans="2:2" x14ac:dyDescent="0.35">
      <c r="B340" s="9"/>
    </row>
    <row r="341" spans="2:2" x14ac:dyDescent="0.35">
      <c r="B341" s="9"/>
    </row>
    <row r="342" spans="2:2" x14ac:dyDescent="0.35">
      <c r="B342" s="9"/>
    </row>
    <row r="343" spans="2:2" x14ac:dyDescent="0.35">
      <c r="B343" s="9"/>
    </row>
    <row r="344" spans="2:2" x14ac:dyDescent="0.35">
      <c r="B344" s="9"/>
    </row>
    <row r="345" spans="2:2" x14ac:dyDescent="0.35">
      <c r="B345" s="9"/>
    </row>
    <row r="346" spans="2:2" x14ac:dyDescent="0.35">
      <c r="B346" s="9"/>
    </row>
    <row r="347" spans="2:2" x14ac:dyDescent="0.35">
      <c r="B347" s="9"/>
    </row>
    <row r="348" spans="2:2" x14ac:dyDescent="0.35">
      <c r="B348" s="9"/>
    </row>
    <row r="349" spans="2:2" x14ac:dyDescent="0.35">
      <c r="B349" s="9"/>
    </row>
    <row r="350" spans="2:2" x14ac:dyDescent="0.35">
      <c r="B350" s="9"/>
    </row>
    <row r="351" spans="2:2" x14ac:dyDescent="0.35">
      <c r="B351" s="9"/>
    </row>
    <row r="352" spans="2:2" x14ac:dyDescent="0.35">
      <c r="B352" s="9"/>
    </row>
    <row r="353" spans="2:2" x14ac:dyDescent="0.35">
      <c r="B353" s="9"/>
    </row>
    <row r="354" spans="2:2" x14ac:dyDescent="0.35">
      <c r="B354" s="9"/>
    </row>
    <row r="355" spans="2:2" x14ac:dyDescent="0.35">
      <c r="B355" s="9"/>
    </row>
    <row r="356" spans="2:2" x14ac:dyDescent="0.35">
      <c r="B356" s="9"/>
    </row>
    <row r="357" spans="2:2" x14ac:dyDescent="0.35">
      <c r="B357" s="9"/>
    </row>
    <row r="358" spans="2:2" x14ac:dyDescent="0.35">
      <c r="B358" s="9"/>
    </row>
    <row r="359" spans="2:2" x14ac:dyDescent="0.35">
      <c r="B359" s="9"/>
    </row>
    <row r="360" spans="2:2" x14ac:dyDescent="0.35">
      <c r="B360" s="9"/>
    </row>
    <row r="361" spans="2:2" x14ac:dyDescent="0.35">
      <c r="B361" s="9"/>
    </row>
    <row r="362" spans="2:2" x14ac:dyDescent="0.35">
      <c r="B362" s="9"/>
    </row>
    <row r="363" spans="2:2" x14ac:dyDescent="0.35">
      <c r="B363" s="9"/>
    </row>
    <row r="364" spans="2:2" x14ac:dyDescent="0.35">
      <c r="B364" s="9"/>
    </row>
    <row r="365" spans="2:2" x14ac:dyDescent="0.35">
      <c r="B365" s="9"/>
    </row>
    <row r="366" spans="2:2" x14ac:dyDescent="0.35">
      <c r="B366" s="9"/>
    </row>
    <row r="367" spans="2:2" x14ac:dyDescent="0.35">
      <c r="B367" s="9"/>
    </row>
    <row r="368" spans="2:2" x14ac:dyDescent="0.35">
      <c r="B368" s="9"/>
    </row>
    <row r="369" spans="2:2" x14ac:dyDescent="0.35">
      <c r="B369" s="9"/>
    </row>
    <row r="370" spans="2:2" x14ac:dyDescent="0.35">
      <c r="B370" s="9"/>
    </row>
    <row r="371" spans="2:2" x14ac:dyDescent="0.35">
      <c r="B371" s="9"/>
    </row>
    <row r="372" spans="2:2" x14ac:dyDescent="0.35">
      <c r="B372" s="9"/>
    </row>
    <row r="373" spans="2:2" x14ac:dyDescent="0.35">
      <c r="B373" s="9"/>
    </row>
    <row r="374" spans="2:2" x14ac:dyDescent="0.35">
      <c r="B374" s="9"/>
    </row>
    <row r="375" spans="2:2" x14ac:dyDescent="0.35">
      <c r="B375" s="9"/>
    </row>
    <row r="376" spans="2:2" x14ac:dyDescent="0.35">
      <c r="B376" s="9"/>
    </row>
    <row r="377" spans="2:2" x14ac:dyDescent="0.35">
      <c r="B377" s="9"/>
    </row>
    <row r="378" spans="2:2" x14ac:dyDescent="0.35">
      <c r="B378" s="9"/>
    </row>
    <row r="379" spans="2:2" x14ac:dyDescent="0.35">
      <c r="B379" s="9"/>
    </row>
    <row r="380" spans="2:2" x14ac:dyDescent="0.35">
      <c r="B380" s="9"/>
    </row>
    <row r="381" spans="2:2" x14ac:dyDescent="0.35">
      <c r="B381" s="9"/>
    </row>
    <row r="382" spans="2:2" x14ac:dyDescent="0.35">
      <c r="B382" s="9"/>
    </row>
    <row r="383" spans="2:2" x14ac:dyDescent="0.35">
      <c r="B383" s="9"/>
    </row>
    <row r="384" spans="2:2" x14ac:dyDescent="0.35">
      <c r="B384" s="9"/>
    </row>
    <row r="385" spans="2:2" x14ac:dyDescent="0.35">
      <c r="B385" s="9"/>
    </row>
    <row r="386" spans="2:2" x14ac:dyDescent="0.35">
      <c r="B386" s="9"/>
    </row>
    <row r="387" spans="2:2" x14ac:dyDescent="0.35">
      <c r="B387" s="9"/>
    </row>
    <row r="388" spans="2:2" x14ac:dyDescent="0.35">
      <c r="B388" s="9"/>
    </row>
    <row r="389" spans="2:2" x14ac:dyDescent="0.35">
      <c r="B389" s="9"/>
    </row>
    <row r="390" spans="2:2" x14ac:dyDescent="0.35">
      <c r="B390" s="9"/>
    </row>
    <row r="391" spans="2:2" x14ac:dyDescent="0.35">
      <c r="B391" s="9"/>
    </row>
    <row r="392" spans="2:2" x14ac:dyDescent="0.35">
      <c r="B392" s="9"/>
    </row>
    <row r="393" spans="2:2" x14ac:dyDescent="0.35">
      <c r="B393" s="9"/>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6A950C-1FFC-414F-8F47-2C93A3C9FD37}">
  <ds:schemaRefs>
    <ds:schemaRef ds:uri="ab2b2a1d-d64d-4293-84be-0be2bc307d5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2a473a2-30e8-4c05-a7bc-48083942d4e1"/>
    <ds:schemaRef ds:uri="http://www.w3.org/XML/1998/namespace"/>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F87ED-53AD-4C41-ACFA-B956232C47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Jane Maynard</cp:lastModifiedBy>
  <cp:lastPrinted>2020-09-22T19:10:54Z</cp:lastPrinted>
  <dcterms:created xsi:type="dcterms:W3CDTF">2020-06-12T15:13:28Z</dcterms:created>
  <dcterms:modified xsi:type="dcterms:W3CDTF">2022-12-06T22:47:12Z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